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ileighabreu/Documents/"/>
    </mc:Choice>
  </mc:AlternateContent>
  <xr:revisionPtr revIDLastSave="0" documentId="13_ncr:1_{22B617A1-68DB-284B-B224-55DDAC03EEAD}" xr6:coauthVersionLast="43" xr6:coauthVersionMax="43" xr10:uidLastSave="{00000000-0000-0000-0000-000000000000}"/>
  <bookViews>
    <workbookView xWindow="0" yWindow="460" windowWidth="28800" windowHeight="16400" activeTab="2" xr2:uid="{00000000-000D-0000-FFFF-FFFF00000000}"/>
  </bookViews>
  <sheets>
    <sheet name="Table of Contents" sheetId="1" r:id="rId1"/>
    <sheet name="Bank Reconciliation" sheetId="2" r:id="rId2"/>
    <sheet name="Worksheet" sheetId="3" r:id="rId3"/>
    <sheet name="Statement of Income " sheetId="4" r:id="rId4"/>
    <sheet name="Classified Balance Sheet" sheetId="5" r:id="rId5"/>
    <sheet name="Trial Balances" sheetId="6" r:id="rId6"/>
    <sheet name="Post-Closing Trial Balance 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6" i="3" l="1"/>
  <c r="K59" i="3"/>
  <c r="K60" i="3"/>
  <c r="K61" i="3"/>
  <c r="C40" i="4"/>
  <c r="D31" i="7"/>
  <c r="I55" i="3"/>
  <c r="K55" i="3" s="1"/>
  <c r="J65" i="3"/>
  <c r="L50" i="3"/>
  <c r="L49" i="3"/>
  <c r="J49" i="3"/>
  <c r="L48" i="3"/>
  <c r="L47" i="3"/>
  <c r="J50" i="3"/>
  <c r="J48" i="3"/>
  <c r="J47" i="3"/>
  <c r="H45" i="3"/>
  <c r="J11" i="3"/>
  <c r="D29" i="7" l="1"/>
  <c r="D27" i="7"/>
  <c r="D26" i="7"/>
  <c r="D25" i="7"/>
  <c r="D24" i="7"/>
  <c r="D22" i="7"/>
  <c r="D21" i="7"/>
  <c r="D20" i="7"/>
  <c r="D19" i="7"/>
  <c r="D18" i="7"/>
  <c r="C31" i="7"/>
  <c r="C16" i="7"/>
  <c r="D15" i="7"/>
  <c r="C14" i="7"/>
  <c r="C13" i="7"/>
  <c r="C12" i="7"/>
  <c r="C11" i="7"/>
  <c r="D10" i="7"/>
  <c r="C9" i="7"/>
  <c r="C8" i="7"/>
  <c r="C7" i="7"/>
  <c r="E33" i="6"/>
  <c r="D33" i="6"/>
  <c r="C33" i="6"/>
  <c r="E20" i="6"/>
  <c r="G10" i="6"/>
  <c r="E10" i="6"/>
  <c r="D10" i="6"/>
  <c r="C10" i="6"/>
  <c r="C34" i="5"/>
  <c r="C33" i="5"/>
  <c r="C32" i="5"/>
  <c r="B32" i="5"/>
  <c r="C30" i="5"/>
  <c r="B29" i="5"/>
  <c r="C27" i="5"/>
  <c r="B26" i="5"/>
  <c r="B25" i="5"/>
  <c r="C24" i="5"/>
  <c r="B24" i="5"/>
  <c r="B27" i="5" s="1"/>
  <c r="B30" i="5" s="1"/>
  <c r="C23" i="5"/>
  <c r="B23" i="5"/>
  <c r="B22" i="5"/>
  <c r="C22" i="5"/>
  <c r="B21" i="5"/>
  <c r="C17" i="5"/>
  <c r="B17" i="5"/>
  <c r="B15" i="5"/>
  <c r="B13" i="5"/>
  <c r="B12" i="5"/>
  <c r="B11" i="5"/>
  <c r="C10" i="5"/>
  <c r="B10" i="5"/>
  <c r="B9" i="5"/>
  <c r="C8" i="5"/>
  <c r="C13" i="5" s="1"/>
  <c r="B8" i="5"/>
  <c r="C7" i="5"/>
  <c r="B7" i="5"/>
  <c r="C41" i="4"/>
  <c r="C39" i="4"/>
  <c r="C37" i="4"/>
  <c r="C35" i="4"/>
  <c r="C28" i="4"/>
  <c r="C27" i="4"/>
  <c r="C26" i="4"/>
  <c r="C25" i="4"/>
  <c r="C24" i="4"/>
  <c r="C23" i="4"/>
  <c r="C22" i="4"/>
  <c r="C21" i="4"/>
  <c r="C20" i="4"/>
  <c r="C19" i="4"/>
  <c r="C17" i="4"/>
  <c r="B15" i="4"/>
  <c r="B14" i="4"/>
  <c r="B13" i="4"/>
  <c r="B11" i="4"/>
  <c r="C8" i="4"/>
  <c r="C7" i="4"/>
  <c r="C6" i="4"/>
  <c r="C9" i="4" s="1"/>
  <c r="N35" i="3"/>
  <c r="N32" i="3"/>
  <c r="N30" i="3"/>
  <c r="N29" i="3"/>
  <c r="N28" i="3"/>
  <c r="N27" i="3"/>
  <c r="N25" i="3"/>
  <c r="N24" i="3"/>
  <c r="N23" i="3"/>
  <c r="N22" i="3"/>
  <c r="N19" i="3"/>
  <c r="M18" i="3"/>
  <c r="N17" i="3"/>
  <c r="M16" i="3"/>
  <c r="M14" i="3"/>
  <c r="M13" i="3"/>
  <c r="M12" i="3"/>
  <c r="N11" i="3"/>
  <c r="M10" i="3"/>
  <c r="M9" i="3"/>
  <c r="M8" i="3"/>
  <c r="C33" i="4"/>
  <c r="C32" i="4"/>
  <c r="C31" i="4"/>
  <c r="C30" i="4"/>
  <c r="K63" i="3"/>
  <c r="H65" i="3"/>
  <c r="G65" i="3"/>
  <c r="I10" i="3"/>
  <c r="I61" i="3"/>
  <c r="I60" i="3"/>
  <c r="I59" i="3"/>
  <c r="I57" i="3"/>
  <c r="K57" i="3" s="1"/>
  <c r="I56" i="3"/>
  <c r="K56" i="3" s="1"/>
  <c r="I54" i="3"/>
  <c r="K54" i="3" s="1"/>
  <c r="I53" i="3"/>
  <c r="K53" i="3" s="1"/>
  <c r="I52" i="3"/>
  <c r="K52" i="3" s="1"/>
  <c r="I51" i="3"/>
  <c r="I46" i="3"/>
  <c r="I41" i="3"/>
  <c r="K41" i="3" s="1"/>
  <c r="I40" i="3"/>
  <c r="K40" i="3" s="1"/>
  <c r="I39" i="3"/>
  <c r="K39" i="3" s="1"/>
  <c r="J38" i="3"/>
  <c r="L38" i="3" s="1"/>
  <c r="J37" i="3"/>
  <c r="I37" i="3"/>
  <c r="I36" i="3"/>
  <c r="J34" i="3"/>
  <c r="I34" i="3"/>
  <c r="J33" i="3"/>
  <c r="I33" i="3"/>
  <c r="J31" i="3"/>
  <c r="J30" i="3"/>
  <c r="J29" i="3"/>
  <c r="J28" i="3"/>
  <c r="J27" i="3"/>
  <c r="J25" i="3"/>
  <c r="J24" i="3"/>
  <c r="J23" i="3"/>
  <c r="J22" i="3"/>
  <c r="J21" i="3"/>
  <c r="I21" i="3"/>
  <c r="J20" i="3"/>
  <c r="J19" i="3"/>
  <c r="I19" i="3"/>
  <c r="I18" i="3"/>
  <c r="J17" i="3"/>
  <c r="I16" i="3"/>
  <c r="J15" i="3"/>
  <c r="I15" i="3"/>
  <c r="I14" i="3"/>
  <c r="I12" i="3"/>
  <c r="I9" i="3"/>
  <c r="I8" i="3"/>
  <c r="C34" i="4" l="1"/>
  <c r="C36" i="4" s="1"/>
  <c r="C38" i="4" s="1"/>
  <c r="C42" i="4" s="1"/>
  <c r="L65" i="3"/>
  <c r="K64" i="3" s="1"/>
  <c r="K65" i="3" s="1"/>
  <c r="N63" i="3"/>
  <c r="M65" i="3"/>
  <c r="F35" i="3"/>
  <c r="F32" i="3"/>
  <c r="B33" i="5" l="1"/>
  <c r="B34" i="5" s="1"/>
  <c r="N64" i="3"/>
  <c r="N65" i="3" s="1"/>
  <c r="J32" i="3"/>
  <c r="J35" i="3"/>
  <c r="F65" i="3"/>
  <c r="E65" i="3"/>
  <c r="D65" i="3"/>
  <c r="C65" i="3"/>
  <c r="I65" i="3" l="1"/>
  <c r="C27" i="2"/>
  <c r="D31" i="2" l="1"/>
  <c r="C13" i="2"/>
  <c r="C31" i="2" s="1"/>
</calcChain>
</file>

<file path=xl/sharedStrings.xml><?xml version="1.0" encoding="utf-8"?>
<sst xmlns="http://schemas.openxmlformats.org/spreadsheetml/2006/main" count="265" uniqueCount="224">
  <si>
    <t>Kaileigh Abreu</t>
  </si>
  <si>
    <t>SUA Month-End/Year-End</t>
  </si>
  <si>
    <t>Location of Reports</t>
  </si>
  <si>
    <t>Bank Reconciliation</t>
  </si>
  <si>
    <t>Worksheet</t>
  </si>
  <si>
    <t>Statement of Income and Retained Earnings</t>
  </si>
  <si>
    <t>Comparative Balance Sheet</t>
  </si>
  <si>
    <t>Aged Trial Balance of Accounts Payable</t>
  </si>
  <si>
    <t>Trial Balance of Accounts Payable</t>
  </si>
  <si>
    <t>Trial Balance of Fixed Assets</t>
  </si>
  <si>
    <t>Post-Closing Trial Balance</t>
  </si>
  <si>
    <t>Waren Sports Supply</t>
  </si>
  <si>
    <t>Banck Reconciliation</t>
  </si>
  <si>
    <t>Bank Statement</t>
  </si>
  <si>
    <t>General Ledger</t>
  </si>
  <si>
    <t>Unadjusted Balance, 12-31-17</t>
  </si>
  <si>
    <r>
      <t xml:space="preserve">Add: </t>
    </r>
    <r>
      <rPr>
        <sz val="12"/>
        <color theme="1"/>
        <rFont val="Calibri"/>
        <family val="2"/>
        <scheme val="minor"/>
      </rPr>
      <t xml:space="preserve">Deposits In Transit </t>
    </r>
  </si>
  <si>
    <r>
      <t xml:space="preserve">Deduct: </t>
    </r>
    <r>
      <rPr>
        <sz val="12"/>
        <color theme="1"/>
        <rFont val="Calibri"/>
        <family val="2"/>
        <scheme val="minor"/>
      </rPr>
      <t>Outstanding Checks</t>
    </r>
  </si>
  <si>
    <t>#1118</t>
  </si>
  <si>
    <t>#1143</t>
  </si>
  <si>
    <t>#1152</t>
  </si>
  <si>
    <t>#1153</t>
  </si>
  <si>
    <t>#1154</t>
  </si>
  <si>
    <t>#1155</t>
  </si>
  <si>
    <t>#1156</t>
  </si>
  <si>
    <t>#1157</t>
  </si>
  <si>
    <t>#1158</t>
  </si>
  <si>
    <t>#1159</t>
  </si>
  <si>
    <t>#1160</t>
  </si>
  <si>
    <t>#1161</t>
  </si>
  <si>
    <t>Adjustments:</t>
  </si>
  <si>
    <t>Bank Service Charge</t>
  </si>
  <si>
    <t>Adjusted Balance, 12-31-17</t>
  </si>
  <si>
    <t xml:space="preserve">Journal Enrty-Decemeber 31, 2017 </t>
  </si>
  <si>
    <t>Other Operating Expenses</t>
  </si>
  <si>
    <t xml:space="preserve">   Cash</t>
  </si>
  <si>
    <t>Debit</t>
  </si>
  <si>
    <t>Credit</t>
  </si>
  <si>
    <t>Year-End Worksheet</t>
  </si>
  <si>
    <t>ACCT. NO</t>
  </si>
  <si>
    <t>Account Title</t>
  </si>
  <si>
    <t xml:space="preserve">12-31-16 Post-Closing </t>
  </si>
  <si>
    <t xml:space="preserve">Trial Balance </t>
  </si>
  <si>
    <t xml:space="preserve">Debit </t>
  </si>
  <si>
    <t xml:space="preserve">12-31-17 Post-Closing </t>
  </si>
  <si>
    <t xml:space="preserve">Credit </t>
  </si>
  <si>
    <t xml:space="preserve">Adjustments </t>
  </si>
  <si>
    <t>Adjusted</t>
  </si>
  <si>
    <t xml:space="preserve">Income </t>
  </si>
  <si>
    <t xml:space="preserve">Statement </t>
  </si>
  <si>
    <t xml:space="preserve">Balance </t>
  </si>
  <si>
    <t>Sheet</t>
  </si>
  <si>
    <t>Assets</t>
  </si>
  <si>
    <t>Cash</t>
  </si>
  <si>
    <t>Accounts Receivable</t>
  </si>
  <si>
    <t>Accounts Receivable from Employees</t>
  </si>
  <si>
    <t>Allowance for Doubtful Accounts</t>
  </si>
  <si>
    <t>Inventory</t>
  </si>
  <si>
    <t>Prepaid Expenses</t>
  </si>
  <si>
    <t>Marketable Securities</t>
  </si>
  <si>
    <t>Interest Receivable</t>
  </si>
  <si>
    <t xml:space="preserve">Fixed Assets </t>
  </si>
  <si>
    <t>Accumulated Depreciation</t>
  </si>
  <si>
    <t xml:space="preserve">Notes Receivable </t>
  </si>
  <si>
    <t>Liabilities</t>
  </si>
  <si>
    <t>Accounts Payable</t>
  </si>
  <si>
    <t xml:space="preserve">Wages and Salaries Payable </t>
  </si>
  <si>
    <t>Federal Income Tax Withheld</t>
  </si>
  <si>
    <t>State Unemployment Taxes Payable</t>
  </si>
  <si>
    <t>Federal Unemployment Taxes Payable</t>
  </si>
  <si>
    <t>FICA Taxes Payable</t>
  </si>
  <si>
    <t xml:space="preserve">Federal Income Taxes Payable </t>
  </si>
  <si>
    <t>Dividends Payable</t>
  </si>
  <si>
    <t>Interest Payable</t>
  </si>
  <si>
    <t>Notes Payable</t>
  </si>
  <si>
    <t>Unearned Revenue</t>
  </si>
  <si>
    <t>Stockholder's Equity</t>
  </si>
  <si>
    <t>Common Stock</t>
  </si>
  <si>
    <t>Paid-in Capital in Excess of Par</t>
  </si>
  <si>
    <t>Income Summary</t>
  </si>
  <si>
    <t>Retained Earnings</t>
  </si>
  <si>
    <t>Dividends Declared</t>
  </si>
  <si>
    <t>Revenue and Gross Profit</t>
  </si>
  <si>
    <t>Sales</t>
  </si>
  <si>
    <t>Sales Returns and Allowances</t>
  </si>
  <si>
    <t>Sales Discounts Taken</t>
  </si>
  <si>
    <t>Cost of Goods Sold</t>
  </si>
  <si>
    <t>Purchases</t>
  </si>
  <si>
    <t>Purchases Returns and Allowances</t>
  </si>
  <si>
    <t>Purchases Discounts Taken</t>
  </si>
  <si>
    <t>Freight-In</t>
  </si>
  <si>
    <t>Other Income/Expenses</t>
  </si>
  <si>
    <t>Gain/Loss on Sale of Fixed Assets</t>
  </si>
  <si>
    <t>Gain/Loss on Sale of Marketable Securities</t>
  </si>
  <si>
    <t>Interest/Dividend Income</t>
  </si>
  <si>
    <t>Miscellaneous Revenue</t>
  </si>
  <si>
    <t>Expenses</t>
  </si>
  <si>
    <t>Rent Expense</t>
  </si>
  <si>
    <t>Advertising Expense</t>
  </si>
  <si>
    <t>Office supplies Expense</t>
  </si>
  <si>
    <t>Depreciation Expense</t>
  </si>
  <si>
    <t>Wages and Salaries Expense</t>
  </si>
  <si>
    <t>Payroll Tax Expense</t>
  </si>
  <si>
    <t xml:space="preserve">Federal Income Tax Expense </t>
  </si>
  <si>
    <t xml:space="preserve">Interest Expense </t>
  </si>
  <si>
    <t xml:space="preserve">Bad Debt Expense </t>
  </si>
  <si>
    <t xml:space="preserve">Other Operating Expenses </t>
  </si>
  <si>
    <t>Totals</t>
  </si>
  <si>
    <t>Net Income (Loss)</t>
  </si>
  <si>
    <t>Sub-Totals</t>
  </si>
  <si>
    <t xml:space="preserve">Waren Sports Supply </t>
  </si>
  <si>
    <t xml:space="preserve">Post-Closing Trial Balance </t>
  </si>
  <si>
    <t>ACCT. NO.</t>
  </si>
  <si>
    <t xml:space="preserve">Credit  </t>
  </si>
  <si>
    <t xml:space="preserve">Account receivable </t>
  </si>
  <si>
    <t>Account receivable from employee</t>
  </si>
  <si>
    <t>Allowance for doubtful accounts</t>
  </si>
  <si>
    <t xml:space="preserve">Prepaid expenses </t>
  </si>
  <si>
    <t>Marketable securities</t>
  </si>
  <si>
    <t>Fixed asset</t>
  </si>
  <si>
    <t>Accumulated depreciation</t>
  </si>
  <si>
    <t xml:space="preserve">Not Receivable </t>
  </si>
  <si>
    <t>Account Payable</t>
  </si>
  <si>
    <t>Federal income taxes withheld</t>
  </si>
  <si>
    <t xml:space="preserve">state unemployment taxes payable </t>
  </si>
  <si>
    <t xml:space="preserve">Federal unemployment taxes payable </t>
  </si>
  <si>
    <t xml:space="preserve">FICA taxes payable </t>
  </si>
  <si>
    <t xml:space="preserve">Federal income tax payable </t>
  </si>
  <si>
    <t>Dividend payable</t>
  </si>
  <si>
    <t xml:space="preserve">Interest payable </t>
  </si>
  <si>
    <t xml:space="preserve">Notes payable </t>
  </si>
  <si>
    <t>Stockholders' Equity</t>
  </si>
  <si>
    <t xml:space="preserve">Common Stock </t>
  </si>
  <si>
    <t>Accounts Receivable Aged Trial Balance</t>
  </si>
  <si>
    <t>Age in Days</t>
  </si>
  <si>
    <t>Cust. No.</t>
  </si>
  <si>
    <t>Customer</t>
  </si>
  <si>
    <t>Amount Due</t>
  </si>
  <si>
    <t xml:space="preserve">Current </t>
  </si>
  <si>
    <t>31-60</t>
  </si>
  <si>
    <t>61-90</t>
  </si>
  <si>
    <t>Over 90</t>
  </si>
  <si>
    <t xml:space="preserve">Branch College </t>
  </si>
  <si>
    <t>Univ. of Southern Iowa</t>
  </si>
  <si>
    <t xml:space="preserve">Eastern Wisconsin Univ. </t>
  </si>
  <si>
    <t xml:space="preserve">Total </t>
  </si>
  <si>
    <t>Accounts Payable Trial Balance</t>
  </si>
  <si>
    <t>Vend. No.</t>
  </si>
  <si>
    <t xml:space="preserve">Name </t>
  </si>
  <si>
    <t xml:space="preserve">Amount Payable </t>
  </si>
  <si>
    <t>Chicago Office Supply</t>
  </si>
  <si>
    <t>Gillett Consulting</t>
  </si>
  <si>
    <t>Fixed Asset Trial Balance</t>
  </si>
  <si>
    <t>Asset</t>
  </si>
  <si>
    <t xml:space="preserve">Cost </t>
  </si>
  <si>
    <t>Accum. Dep.</t>
  </si>
  <si>
    <t>Net Book Value</t>
  </si>
  <si>
    <t>Office Furniture</t>
  </si>
  <si>
    <t>Delivery Trucks</t>
  </si>
  <si>
    <t xml:space="preserve">Inventory Handling System </t>
  </si>
  <si>
    <t xml:space="preserve">14 GB Rack Server </t>
  </si>
  <si>
    <t>11-inch Tablet</t>
  </si>
  <si>
    <t xml:space="preserve">Balance Sheet </t>
  </si>
  <si>
    <t>At December 31, 2016 and 2017</t>
  </si>
  <si>
    <t xml:space="preserve">Assets </t>
  </si>
  <si>
    <t>Current Assets</t>
  </si>
  <si>
    <t xml:space="preserve">Cash </t>
  </si>
  <si>
    <t>Account Receivable from employees</t>
  </si>
  <si>
    <t>Prepaid expenses</t>
  </si>
  <si>
    <t xml:space="preserve">  Total Current Assests</t>
  </si>
  <si>
    <t xml:space="preserve">Note Receivable </t>
  </si>
  <si>
    <t>Total Assets</t>
  </si>
  <si>
    <t>Net of Accumulated Depreciation</t>
  </si>
  <si>
    <t xml:space="preserve">     Total Assets </t>
  </si>
  <si>
    <t xml:space="preserve">Liabilites and Stockholders' Equity </t>
  </si>
  <si>
    <t xml:space="preserve">Current Liabilities </t>
  </si>
  <si>
    <t xml:space="preserve">Accounts payable </t>
  </si>
  <si>
    <t>Payroll taxes withheld and payable</t>
  </si>
  <si>
    <t xml:space="preserve">Federal income taxes payable </t>
  </si>
  <si>
    <t xml:space="preserve">Dividend Payable </t>
  </si>
  <si>
    <t xml:space="preserve">  Total Current Liabilities </t>
  </si>
  <si>
    <t>Note Payable</t>
  </si>
  <si>
    <t>Total Liabilties</t>
  </si>
  <si>
    <t xml:space="preserve">   Total Stockholders' Equity </t>
  </si>
  <si>
    <t>Total Liabilties and Stockholders' Equity</t>
  </si>
  <si>
    <t>Statement Of Income and Reatined Earnings</t>
  </si>
  <si>
    <t>For the Year Ended December 31, 2017</t>
  </si>
  <si>
    <t>Revenue</t>
  </si>
  <si>
    <t xml:space="preserve">Sales </t>
  </si>
  <si>
    <t>Less: Sales Returns and allowances</t>
  </si>
  <si>
    <t xml:space="preserve">         Sales Discounts taken</t>
  </si>
  <si>
    <t xml:space="preserve"> Net Sales</t>
  </si>
  <si>
    <t xml:space="preserve">Cost of Goods Sold </t>
  </si>
  <si>
    <t xml:space="preserve">Beginning Inventory </t>
  </si>
  <si>
    <t xml:space="preserve">Net Purchases </t>
  </si>
  <si>
    <t>Goods Available for sale</t>
  </si>
  <si>
    <t xml:space="preserve">Less: Ending Inventory </t>
  </si>
  <si>
    <t xml:space="preserve"> Cost of goods sold </t>
  </si>
  <si>
    <t>Gross Margin</t>
  </si>
  <si>
    <t>Operating Expenses</t>
  </si>
  <si>
    <t xml:space="preserve">Rent Expense </t>
  </si>
  <si>
    <t xml:space="preserve">Adversting Expense </t>
  </si>
  <si>
    <t xml:space="preserve">Office Supply expense </t>
  </si>
  <si>
    <t>Depreciation expense</t>
  </si>
  <si>
    <t xml:space="preserve">Wages and salaries expense </t>
  </si>
  <si>
    <t xml:space="preserve">Payroll taxe expense </t>
  </si>
  <si>
    <t xml:space="preserve">Bad debt expense </t>
  </si>
  <si>
    <t xml:space="preserve">Other operation expense </t>
  </si>
  <si>
    <t xml:space="preserve"> Total operating expense </t>
  </si>
  <si>
    <t xml:space="preserve"> Operating Income</t>
  </si>
  <si>
    <t>Other Income - Miscellaneous Income</t>
  </si>
  <si>
    <t xml:space="preserve">Gain on sale of fixed assets </t>
  </si>
  <si>
    <t>gain on sale of marketable securities</t>
  </si>
  <si>
    <t>Interest/dividend income</t>
  </si>
  <si>
    <t>Miscellaneous Income</t>
  </si>
  <si>
    <t xml:space="preserve">Other Expense- Interst expense </t>
  </si>
  <si>
    <t xml:space="preserve">Income before taxes </t>
  </si>
  <si>
    <t xml:space="preserve">Federal Income taxes </t>
  </si>
  <si>
    <t>Net Income</t>
  </si>
  <si>
    <t xml:space="preserve">Retained Earnings - Beginning of year </t>
  </si>
  <si>
    <t xml:space="preserve">Less: Dividend declared </t>
  </si>
  <si>
    <t xml:space="preserve">Retained earnings - End of year </t>
  </si>
  <si>
    <t>RK</t>
  </si>
  <si>
    <t>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</si>
</sst>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m/d;@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 val="double"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 val="doubleAccounting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44" fontId="0" fillId="0" borderId="0" xfId="0" applyNumberFormat="1"/>
    <xf numFmtId="44" fontId="2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Font="1" applyAlignment="1"/>
    <xf numFmtId="0" fontId="6" fillId="0" borderId="0" xfId="1"/>
    <xf numFmtId="44" fontId="7" fillId="0" borderId="0" xfId="0" applyNumberFormat="1" applyFont="1"/>
    <xf numFmtId="44" fontId="0" fillId="0" borderId="0" xfId="0" applyNumberFormat="1" applyAlignment="1">
      <alignment horizontal="center"/>
    </xf>
    <xf numFmtId="44" fontId="3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44" fontId="0" fillId="0" borderId="0" xfId="0" applyNumberFormat="1" applyAlignment="1">
      <alignment horizontal="left"/>
    </xf>
    <xf numFmtId="44" fontId="3" fillId="0" borderId="0" xfId="0" applyNumberFormat="1" applyFont="1" applyAlignment="1">
      <alignment horizontal="left"/>
    </xf>
    <xf numFmtId="44" fontId="4" fillId="0" borderId="0" xfId="0" applyNumberFormat="1" applyFont="1" applyAlignment="1">
      <alignment horizontal="left"/>
    </xf>
    <xf numFmtId="44" fontId="1" fillId="0" borderId="0" xfId="0" applyNumberFormat="1" applyFont="1" applyAlignment="1">
      <alignment horizontal="left"/>
    </xf>
    <xf numFmtId="44" fontId="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activeCell="B9" sqref="B9"/>
    </sheetView>
  </sheetViews>
  <sheetFormatPr baseColWidth="10" defaultColWidth="11" defaultRowHeight="16" x14ac:dyDescent="0.2"/>
  <cols>
    <col min="1" max="1" width="37.33203125" customWidth="1"/>
    <col min="2" max="2" width="45.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4" spans="1:1" x14ac:dyDescent="0.2">
      <c r="A4" t="s">
        <v>2</v>
      </c>
    </row>
    <row r="6" spans="1:1" x14ac:dyDescent="0.2">
      <c r="A6" s="18" t="s">
        <v>3</v>
      </c>
    </row>
    <row r="7" spans="1:1" x14ac:dyDescent="0.2">
      <c r="A7" s="18" t="s">
        <v>4</v>
      </c>
    </row>
    <row r="8" spans="1:1" x14ac:dyDescent="0.2">
      <c r="A8" s="18" t="s">
        <v>5</v>
      </c>
    </row>
    <row r="9" spans="1:1" x14ac:dyDescent="0.2">
      <c r="A9" s="18" t="s">
        <v>6</v>
      </c>
    </row>
    <row r="10" spans="1:1" x14ac:dyDescent="0.2">
      <c r="A10" s="18" t="s">
        <v>7</v>
      </c>
    </row>
    <row r="11" spans="1:1" x14ac:dyDescent="0.2">
      <c r="A11" s="18" t="s">
        <v>8</v>
      </c>
    </row>
    <row r="12" spans="1:1" x14ac:dyDescent="0.2">
      <c r="A12" s="18" t="s">
        <v>9</v>
      </c>
    </row>
    <row r="13" spans="1:1" x14ac:dyDescent="0.2">
      <c r="A13" s="18" t="s">
        <v>10</v>
      </c>
    </row>
  </sheetData>
  <hyperlinks>
    <hyperlink ref="A6" location="'Bank Reconciliation'!A1" display="Bank Reconciliation" xr:uid="{C7180B5B-E1C2-4743-AD7A-B0D18A551795}"/>
    <hyperlink ref="A7" location="Worksheet!A1" display="Worksheet" xr:uid="{FCCB55BF-19F8-9945-A035-21D427FCA420}"/>
    <hyperlink ref="A8" location="'Statement of Income '!A1" display="Statement of Income and Retained Earnings" xr:uid="{C0D2DD40-7E62-0147-9342-B0FF3EBB53E6}"/>
    <hyperlink ref="A9" location="'Classified Balance Sheet'!A1" display="Comparative Balance Sheet" xr:uid="{E59CA68F-C4AA-074E-914E-DEB3FAA13CC5}"/>
    <hyperlink ref="A10" location="'Trial Balances'!A1" display="Aged Trial Balance of Accounts Payable" xr:uid="{B9E5C324-B401-DF4F-B58C-2BB4AB9D1499}"/>
    <hyperlink ref="A11" location="'Trial Balances'!A1" display="Trial Balance of Accounts Payable" xr:uid="{B9BBCA0F-72FF-5049-8B50-DD56158FCEDC}"/>
    <hyperlink ref="A12" location="'Trial Balances'!A1" display="Trial Balance of Fixed Assets" xr:uid="{34D71AD9-9C38-4646-B93A-9715CB04A814}"/>
    <hyperlink ref="A13" location="'Post-Closing Trial Balance '!A1" display="Post-Closing Trial Balance" xr:uid="{3D2EA50B-F01E-0046-9084-D4746D9A03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workbookViewId="0">
      <selection activeCell="D7" sqref="D7"/>
    </sheetView>
  </sheetViews>
  <sheetFormatPr baseColWidth="10" defaultColWidth="11" defaultRowHeight="16" x14ac:dyDescent="0.2"/>
  <cols>
    <col min="1" max="1" width="29.5" customWidth="1"/>
    <col min="2" max="2" width="22.5" customWidth="1"/>
    <col min="3" max="3" width="16.33203125" customWidth="1"/>
    <col min="4" max="4" width="16.83203125" customWidth="1"/>
  </cols>
  <sheetData>
    <row r="1" spans="1:5" x14ac:dyDescent="0.2">
      <c r="A1" s="28" t="s">
        <v>11</v>
      </c>
      <c r="B1" s="28"/>
      <c r="C1" s="28"/>
      <c r="D1" s="28"/>
      <c r="E1" s="28"/>
    </row>
    <row r="2" spans="1:5" x14ac:dyDescent="0.2">
      <c r="A2" s="28" t="s">
        <v>12</v>
      </c>
      <c r="B2" s="28"/>
      <c r="C2" s="28"/>
      <c r="D2" s="28"/>
      <c r="E2" s="28"/>
    </row>
    <row r="3" spans="1:5" x14ac:dyDescent="0.2">
      <c r="A3" s="29">
        <v>43100</v>
      </c>
      <c r="B3" s="29"/>
      <c r="C3" s="29"/>
      <c r="D3" s="29"/>
      <c r="E3" s="29"/>
    </row>
    <row r="5" spans="1:5" x14ac:dyDescent="0.2">
      <c r="C5" s="2" t="s">
        <v>13</v>
      </c>
      <c r="D5" s="2" t="s">
        <v>14</v>
      </c>
    </row>
    <row r="6" spans="1:5" x14ac:dyDescent="0.2">
      <c r="A6" s="2" t="s">
        <v>15</v>
      </c>
      <c r="C6" s="4">
        <v>103372.26</v>
      </c>
      <c r="D6" s="4">
        <v>85818.559999999998</v>
      </c>
    </row>
    <row r="7" spans="1:5" x14ac:dyDescent="0.2">
      <c r="A7" s="2" t="s">
        <v>16</v>
      </c>
    </row>
    <row r="8" spans="1:5" x14ac:dyDescent="0.2">
      <c r="A8" s="3">
        <v>43825</v>
      </c>
      <c r="B8" s="4">
        <v>10000</v>
      </c>
    </row>
    <row r="9" spans="1:5" x14ac:dyDescent="0.2">
      <c r="A9" s="3">
        <v>43825</v>
      </c>
      <c r="B9" s="4">
        <v>7855</v>
      </c>
    </row>
    <row r="10" spans="1:5" x14ac:dyDescent="0.2">
      <c r="A10" s="3">
        <v>43825</v>
      </c>
      <c r="B10" s="4">
        <v>1400</v>
      </c>
    </row>
    <row r="11" spans="1:5" x14ac:dyDescent="0.2">
      <c r="A11" s="3">
        <v>43827</v>
      </c>
      <c r="B11" s="4">
        <v>10319.4</v>
      </c>
    </row>
    <row r="12" spans="1:5" x14ac:dyDescent="0.2">
      <c r="A12" s="3">
        <v>43828</v>
      </c>
      <c r="B12" s="4">
        <v>4276</v>
      </c>
    </row>
    <row r="13" spans="1:5" ht="19" x14ac:dyDescent="0.35">
      <c r="A13" s="3">
        <v>43828</v>
      </c>
      <c r="B13" s="5">
        <v>1800</v>
      </c>
      <c r="C13" s="4">
        <f>SUM(B8:B13)</f>
        <v>35650.400000000001</v>
      </c>
    </row>
    <row r="15" spans="1:5" x14ac:dyDescent="0.2">
      <c r="A15" s="2" t="s">
        <v>17</v>
      </c>
    </row>
    <row r="16" spans="1:5" x14ac:dyDescent="0.2">
      <c r="A16" s="1" t="s">
        <v>18</v>
      </c>
      <c r="B16" s="4">
        <v>1985.21</v>
      </c>
    </row>
    <row r="17" spans="1:4" x14ac:dyDescent="0.2">
      <c r="A17" s="1" t="s">
        <v>19</v>
      </c>
      <c r="B17" s="4">
        <v>4800</v>
      </c>
    </row>
    <row r="18" spans="1:4" x14ac:dyDescent="0.2">
      <c r="A18" s="1" t="s">
        <v>20</v>
      </c>
      <c r="B18" s="4">
        <v>346.75</v>
      </c>
    </row>
    <row r="19" spans="1:4" x14ac:dyDescent="0.2">
      <c r="A19" s="1" t="s">
        <v>21</v>
      </c>
      <c r="B19" s="4">
        <v>15760.36</v>
      </c>
    </row>
    <row r="20" spans="1:4" x14ac:dyDescent="0.2">
      <c r="A20" s="1" t="s">
        <v>22</v>
      </c>
      <c r="B20" s="4">
        <v>2885.42</v>
      </c>
    </row>
    <row r="21" spans="1:4" x14ac:dyDescent="0.2">
      <c r="A21" s="1" t="s">
        <v>23</v>
      </c>
      <c r="B21" s="4">
        <v>1625.83</v>
      </c>
    </row>
    <row r="22" spans="1:4" x14ac:dyDescent="0.2">
      <c r="A22" s="1" t="s">
        <v>24</v>
      </c>
      <c r="B22" s="4">
        <v>1375.03</v>
      </c>
    </row>
    <row r="23" spans="1:4" x14ac:dyDescent="0.2">
      <c r="A23" s="1" t="s">
        <v>25</v>
      </c>
      <c r="B23" s="4">
        <v>1470</v>
      </c>
    </row>
    <row r="24" spans="1:4" x14ac:dyDescent="0.2">
      <c r="A24" s="1" t="s">
        <v>26</v>
      </c>
      <c r="B24" s="4">
        <v>2181</v>
      </c>
    </row>
    <row r="25" spans="1:4" x14ac:dyDescent="0.2">
      <c r="A25" s="1" t="s">
        <v>27</v>
      </c>
      <c r="B25" s="4">
        <v>12000</v>
      </c>
    </row>
    <row r="26" spans="1:4" x14ac:dyDescent="0.2">
      <c r="A26" s="1" t="s">
        <v>28</v>
      </c>
      <c r="B26" s="4">
        <v>1800</v>
      </c>
    </row>
    <row r="27" spans="1:4" ht="19" x14ac:dyDescent="0.35">
      <c r="A27" s="1" t="s">
        <v>29</v>
      </c>
      <c r="B27" s="5">
        <v>7000</v>
      </c>
      <c r="C27" s="4">
        <f>-SUM(B16:B27)</f>
        <v>-53229.599999999999</v>
      </c>
    </row>
    <row r="29" spans="1:4" x14ac:dyDescent="0.2">
      <c r="A29" s="2" t="s">
        <v>30</v>
      </c>
    </row>
    <row r="30" spans="1:4" x14ac:dyDescent="0.2">
      <c r="A30" s="6" t="s">
        <v>31</v>
      </c>
      <c r="C30" s="7"/>
      <c r="D30" s="8">
        <v>-25.5</v>
      </c>
    </row>
    <row r="31" spans="1:4" x14ac:dyDescent="0.2">
      <c r="A31" s="2" t="s">
        <v>32</v>
      </c>
      <c r="C31" s="4">
        <f>SUM(C6:C27)</f>
        <v>85793.06</v>
      </c>
      <c r="D31" s="4">
        <f>SUM(D6:D30)</f>
        <v>85793.06</v>
      </c>
    </row>
    <row r="33" spans="1:4" x14ac:dyDescent="0.2">
      <c r="A33" s="2" t="s">
        <v>33</v>
      </c>
      <c r="C33" s="2" t="s">
        <v>36</v>
      </c>
      <c r="D33" s="2" t="s">
        <v>37</v>
      </c>
    </row>
    <row r="34" spans="1:4" x14ac:dyDescent="0.2">
      <c r="A34">
        <v>41000</v>
      </c>
      <c r="B34" t="s">
        <v>34</v>
      </c>
      <c r="C34" s="4">
        <v>25.5</v>
      </c>
      <c r="D34" s="4"/>
    </row>
    <row r="35" spans="1:4" x14ac:dyDescent="0.2">
      <c r="A35">
        <v>10100</v>
      </c>
      <c r="B35" t="s">
        <v>35</v>
      </c>
      <c r="C35" s="4"/>
      <c r="D35" s="4">
        <v>25.5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6"/>
  <sheetViews>
    <sheetView tabSelected="1" topLeftCell="A4" workbookViewId="0">
      <selection activeCell="F18" sqref="F18"/>
    </sheetView>
  </sheetViews>
  <sheetFormatPr baseColWidth="10" defaultColWidth="11" defaultRowHeight="16" x14ac:dyDescent="0.2"/>
  <cols>
    <col min="1" max="1" width="11.1640625" customWidth="1"/>
    <col min="2" max="2" width="37.33203125" customWidth="1"/>
    <col min="3" max="3" width="14" customWidth="1"/>
    <col min="4" max="4" width="12.33203125" customWidth="1"/>
    <col min="5" max="5" width="14.83203125" customWidth="1"/>
    <col min="6" max="7" width="15.1640625" customWidth="1"/>
    <col min="8" max="8" width="14.83203125" customWidth="1"/>
    <col min="9" max="9" width="14.6640625" customWidth="1"/>
    <col min="10" max="11" width="15.83203125" customWidth="1"/>
    <col min="12" max="12" width="14" bestFit="1" customWidth="1"/>
    <col min="13" max="14" width="12.5" bestFit="1" customWidth="1"/>
  </cols>
  <sheetData>
    <row r="1" spans="1:14" x14ac:dyDescent="0.2">
      <c r="A1" s="30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">
      <c r="A2" s="30" t="s">
        <v>38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2">
      <c r="A3" s="31">
        <v>43100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">
      <c r="A4" s="30" t="s">
        <v>39</v>
      </c>
      <c r="B4" s="30" t="s">
        <v>40</v>
      </c>
      <c r="C4" s="30" t="s">
        <v>41</v>
      </c>
      <c r="D4" s="30"/>
      <c r="E4" s="30" t="s">
        <v>44</v>
      </c>
      <c r="F4" s="30"/>
      <c r="G4" s="30" t="s">
        <v>46</v>
      </c>
      <c r="H4" s="30"/>
      <c r="I4" s="30" t="s">
        <v>47</v>
      </c>
      <c r="J4" s="30"/>
      <c r="K4" s="30" t="s">
        <v>48</v>
      </c>
      <c r="L4" s="30"/>
      <c r="M4" s="30" t="s">
        <v>50</v>
      </c>
      <c r="N4" s="30"/>
    </row>
    <row r="5" spans="1:14" x14ac:dyDescent="0.2">
      <c r="A5" s="30"/>
      <c r="B5" s="30"/>
      <c r="C5" s="30" t="s">
        <v>42</v>
      </c>
      <c r="D5" s="30"/>
      <c r="E5" s="30" t="s">
        <v>42</v>
      </c>
      <c r="F5" s="30"/>
      <c r="G5" s="30"/>
      <c r="H5" s="30"/>
      <c r="I5" s="30" t="s">
        <v>42</v>
      </c>
      <c r="J5" s="30"/>
      <c r="K5" s="30" t="s">
        <v>49</v>
      </c>
      <c r="L5" s="30"/>
      <c r="M5" s="30" t="s">
        <v>51</v>
      </c>
      <c r="N5" s="30"/>
    </row>
    <row r="6" spans="1:14" x14ac:dyDescent="0.2">
      <c r="A6" s="30"/>
      <c r="B6" s="30"/>
      <c r="C6" s="2" t="s">
        <v>43</v>
      </c>
      <c r="D6" s="2" t="s">
        <v>37</v>
      </c>
      <c r="E6" s="2" t="s">
        <v>43</v>
      </c>
      <c r="F6" s="2" t="s">
        <v>45</v>
      </c>
      <c r="G6" s="2" t="s">
        <v>43</v>
      </c>
      <c r="H6" s="2" t="s">
        <v>45</v>
      </c>
      <c r="I6" s="2" t="s">
        <v>43</v>
      </c>
      <c r="J6" s="2" t="s">
        <v>37</v>
      </c>
      <c r="K6" s="2" t="s">
        <v>36</v>
      </c>
      <c r="L6" s="2" t="s">
        <v>37</v>
      </c>
      <c r="M6" s="2" t="s">
        <v>43</v>
      </c>
      <c r="N6" s="2" t="s">
        <v>37</v>
      </c>
    </row>
    <row r="7" spans="1:14" x14ac:dyDescent="0.2">
      <c r="B7" s="10" t="s">
        <v>52</v>
      </c>
      <c r="E7" s="4"/>
      <c r="F7" s="4"/>
      <c r="G7" s="4"/>
      <c r="H7" s="4"/>
      <c r="I7" s="4"/>
      <c r="J7" s="4"/>
      <c r="K7" s="4"/>
      <c r="L7" s="4"/>
      <c r="M7" s="4"/>
    </row>
    <row r="8" spans="1:14" x14ac:dyDescent="0.2">
      <c r="A8" s="9">
        <v>10100</v>
      </c>
      <c r="B8" t="s">
        <v>53</v>
      </c>
      <c r="C8" s="4">
        <v>11025.19</v>
      </c>
      <c r="D8" s="4"/>
      <c r="E8" s="4">
        <v>85793.06</v>
      </c>
      <c r="F8" s="4"/>
      <c r="G8" s="4"/>
      <c r="H8" s="4"/>
      <c r="I8" s="4">
        <f>IF(SUM(E8:G8)=0,"",SUM(E8:G8))</f>
        <v>85793.06</v>
      </c>
      <c r="J8" s="4"/>
      <c r="K8" s="4"/>
      <c r="L8" s="4"/>
      <c r="M8" s="4">
        <f>I8</f>
        <v>85793.06</v>
      </c>
    </row>
    <row r="9" spans="1:14" x14ac:dyDescent="0.2">
      <c r="A9" s="9">
        <v>10200</v>
      </c>
      <c r="B9" t="s">
        <v>54</v>
      </c>
      <c r="C9" s="4">
        <v>11065</v>
      </c>
      <c r="D9" s="4"/>
      <c r="E9" s="4">
        <v>49396</v>
      </c>
      <c r="F9" s="4"/>
      <c r="G9" s="4"/>
      <c r="H9" s="4"/>
      <c r="I9" s="4">
        <f t="shared" ref="I9:J61" si="0">IF(SUM(E9:G9)=0,"",SUM(E9:G9))</f>
        <v>49396</v>
      </c>
      <c r="J9" s="4"/>
      <c r="K9" s="4"/>
      <c r="L9" s="4"/>
      <c r="M9" s="4">
        <f>I9</f>
        <v>49396</v>
      </c>
    </row>
    <row r="10" spans="1:14" x14ac:dyDescent="0.2">
      <c r="A10" s="9">
        <v>10210</v>
      </c>
      <c r="B10" t="s">
        <v>55</v>
      </c>
      <c r="C10" s="4"/>
      <c r="D10" s="4"/>
      <c r="E10" s="4">
        <v>375</v>
      </c>
      <c r="F10" s="4"/>
      <c r="G10" s="4"/>
      <c r="I10" s="4">
        <f t="shared" si="0"/>
        <v>375</v>
      </c>
      <c r="J10" s="4"/>
      <c r="K10" s="4"/>
      <c r="L10" s="4"/>
      <c r="M10" s="4">
        <f>I10</f>
        <v>375</v>
      </c>
    </row>
    <row r="11" spans="1:14" x14ac:dyDescent="0.2">
      <c r="A11" s="9">
        <v>10300</v>
      </c>
      <c r="B11" t="s">
        <v>56</v>
      </c>
      <c r="C11" s="4"/>
      <c r="D11" s="4">
        <v>3250.81</v>
      </c>
      <c r="E11" s="4">
        <v>1149.19</v>
      </c>
      <c r="F11" s="4"/>
      <c r="G11" s="4"/>
      <c r="H11" s="4">
        <v>3814.84</v>
      </c>
      <c r="I11" s="4"/>
      <c r="J11" s="4">
        <f>IF(SUM(H11:I11)=0,"",SUM(H11:I11))</f>
        <v>3814.84</v>
      </c>
      <c r="K11" s="4"/>
      <c r="L11" s="4"/>
      <c r="M11" s="4"/>
      <c r="N11" s="4">
        <f>J11</f>
        <v>3814.84</v>
      </c>
    </row>
    <row r="12" spans="1:14" x14ac:dyDescent="0.2">
      <c r="A12" s="9">
        <v>10400</v>
      </c>
      <c r="B12" t="s">
        <v>57</v>
      </c>
      <c r="C12" s="4">
        <v>101681</v>
      </c>
      <c r="D12" s="4"/>
      <c r="E12" s="4">
        <v>101681</v>
      </c>
      <c r="F12" s="4"/>
      <c r="G12" s="4">
        <v>85196</v>
      </c>
      <c r="H12" s="4"/>
      <c r="I12" s="4">
        <f t="shared" si="0"/>
        <v>186877</v>
      </c>
      <c r="J12" s="4"/>
      <c r="K12" s="4"/>
      <c r="L12" s="4"/>
      <c r="M12" s="4">
        <f>I12</f>
        <v>186877</v>
      </c>
    </row>
    <row r="13" spans="1:14" x14ac:dyDescent="0.2">
      <c r="A13" s="9">
        <v>10500</v>
      </c>
      <c r="B13" t="s">
        <v>58</v>
      </c>
      <c r="C13" s="4"/>
      <c r="D13" s="4"/>
      <c r="E13" s="4">
        <v>1500</v>
      </c>
      <c r="F13" s="4"/>
      <c r="G13" s="4"/>
      <c r="H13" s="4"/>
      <c r="I13" s="4">
        <v>1500</v>
      </c>
      <c r="J13" s="4"/>
      <c r="K13" s="4"/>
      <c r="L13" s="4"/>
      <c r="M13" s="4">
        <f>I13</f>
        <v>1500</v>
      </c>
    </row>
    <row r="14" spans="1:14" x14ac:dyDescent="0.2">
      <c r="A14" s="9">
        <v>10600</v>
      </c>
      <c r="B14" t="s">
        <v>59</v>
      </c>
      <c r="C14" s="4"/>
      <c r="D14" s="4"/>
      <c r="E14" s="4">
        <v>22819</v>
      </c>
      <c r="F14" s="4"/>
      <c r="G14" s="4"/>
      <c r="H14" s="4"/>
      <c r="I14" s="4">
        <f t="shared" si="0"/>
        <v>22819</v>
      </c>
      <c r="J14" s="4"/>
      <c r="K14" s="4"/>
      <c r="L14" s="4"/>
      <c r="M14" s="4">
        <f>I14</f>
        <v>22819</v>
      </c>
    </row>
    <row r="15" spans="1:14" x14ac:dyDescent="0.2">
      <c r="A15" s="9">
        <v>10700</v>
      </c>
      <c r="B15" t="s">
        <v>60</v>
      </c>
      <c r="C15" s="4"/>
      <c r="D15" s="4"/>
      <c r="E15" s="4"/>
      <c r="F15" s="4"/>
      <c r="G15" s="4"/>
      <c r="H15" s="4"/>
      <c r="I15" s="4" t="str">
        <f t="shared" si="0"/>
        <v/>
      </c>
      <c r="J15" s="4" t="str">
        <f t="shared" ref="J15:J38" si="1">IF(SUM(F15:H15)=0,"",SUM(F15:H15))</f>
        <v/>
      </c>
      <c r="K15" s="4"/>
      <c r="L15" s="4"/>
      <c r="M15" s="4"/>
    </row>
    <row r="16" spans="1:14" x14ac:dyDescent="0.2">
      <c r="A16" s="9">
        <v>10800</v>
      </c>
      <c r="B16" t="s">
        <v>61</v>
      </c>
      <c r="C16" s="4">
        <v>320665</v>
      </c>
      <c r="D16" s="4"/>
      <c r="E16" s="4">
        <v>330481.40000000002</v>
      </c>
      <c r="F16" s="4"/>
      <c r="G16" s="4"/>
      <c r="H16" s="4"/>
      <c r="I16" s="4">
        <f t="shared" si="0"/>
        <v>330481.40000000002</v>
      </c>
      <c r="J16" s="4"/>
      <c r="K16" s="4"/>
      <c r="L16" s="4"/>
      <c r="M16" s="4">
        <f>I16</f>
        <v>330481.40000000002</v>
      </c>
    </row>
    <row r="17" spans="1:14" x14ac:dyDescent="0.2">
      <c r="A17" s="9">
        <v>10900</v>
      </c>
      <c r="B17" t="s">
        <v>62</v>
      </c>
      <c r="C17" s="4"/>
      <c r="D17" s="4">
        <v>81559.5</v>
      </c>
      <c r="E17" s="4"/>
      <c r="F17" s="4">
        <v>80309.5</v>
      </c>
      <c r="G17" s="4"/>
      <c r="H17" s="4">
        <v>35023.64</v>
      </c>
      <c r="I17" s="4"/>
      <c r="J17" s="4">
        <f t="shared" si="1"/>
        <v>115333.14</v>
      </c>
      <c r="K17" s="4"/>
      <c r="L17" s="4"/>
      <c r="M17" s="4"/>
      <c r="N17" s="4">
        <f>J17</f>
        <v>115333.14</v>
      </c>
    </row>
    <row r="18" spans="1:14" x14ac:dyDescent="0.2">
      <c r="A18" s="9">
        <v>11000</v>
      </c>
      <c r="B18" t="s">
        <v>63</v>
      </c>
      <c r="C18" s="4"/>
      <c r="D18" s="4"/>
      <c r="E18" s="4">
        <v>7000</v>
      </c>
      <c r="F18" s="4"/>
      <c r="G18" s="4"/>
      <c r="H18" s="4"/>
      <c r="I18" s="4">
        <f t="shared" si="0"/>
        <v>7000</v>
      </c>
      <c r="J18" s="4"/>
      <c r="K18" s="4"/>
      <c r="L18" s="4"/>
      <c r="M18" s="4">
        <f>I18</f>
        <v>7000</v>
      </c>
    </row>
    <row r="19" spans="1:14" x14ac:dyDescent="0.2">
      <c r="B19" s="10" t="s">
        <v>64</v>
      </c>
      <c r="C19" s="4"/>
      <c r="D19" s="4"/>
      <c r="E19" s="4"/>
      <c r="F19" s="4"/>
      <c r="G19" s="4"/>
      <c r="H19" s="4"/>
      <c r="I19" s="4" t="str">
        <f t="shared" si="0"/>
        <v/>
      </c>
      <c r="J19" s="4" t="str">
        <f t="shared" si="1"/>
        <v/>
      </c>
      <c r="K19" s="4"/>
      <c r="L19" s="4"/>
      <c r="M19" s="4"/>
      <c r="N19" s="4">
        <f>J20</f>
        <v>7952.01</v>
      </c>
    </row>
    <row r="20" spans="1:14" x14ac:dyDescent="0.2">
      <c r="A20" s="9">
        <v>20100</v>
      </c>
      <c r="B20" t="s">
        <v>65</v>
      </c>
      <c r="C20" s="4"/>
      <c r="D20" s="4">
        <v>11279.35</v>
      </c>
      <c r="E20" s="4"/>
      <c r="F20" s="4">
        <v>7952.01</v>
      </c>
      <c r="G20" s="4"/>
      <c r="H20" s="4"/>
      <c r="I20" s="4"/>
      <c r="J20" s="4">
        <f t="shared" si="1"/>
        <v>7952.01</v>
      </c>
      <c r="K20" s="4"/>
      <c r="L20" s="4"/>
      <c r="M20" s="4"/>
    </row>
    <row r="21" spans="1:14" x14ac:dyDescent="0.2">
      <c r="A21" s="9">
        <v>20200</v>
      </c>
      <c r="B21" t="s">
        <v>66</v>
      </c>
      <c r="C21" s="4"/>
      <c r="D21" s="4"/>
      <c r="E21" s="4"/>
      <c r="F21" s="4"/>
      <c r="G21" s="4"/>
      <c r="H21" s="4"/>
      <c r="I21" s="4" t="str">
        <f t="shared" si="0"/>
        <v/>
      </c>
      <c r="J21" s="4" t="str">
        <f t="shared" si="1"/>
        <v/>
      </c>
      <c r="K21" s="4"/>
      <c r="L21" s="4"/>
      <c r="M21" s="4"/>
    </row>
    <row r="22" spans="1:14" x14ac:dyDescent="0.2">
      <c r="A22" s="9">
        <v>20300</v>
      </c>
      <c r="B22" t="s">
        <v>67</v>
      </c>
      <c r="C22" s="4"/>
      <c r="D22" s="4">
        <v>1326.76</v>
      </c>
      <c r="E22" s="4"/>
      <c r="F22" s="4">
        <v>1415</v>
      </c>
      <c r="G22" s="4"/>
      <c r="H22" s="4"/>
      <c r="I22" s="4"/>
      <c r="J22" s="4">
        <f t="shared" si="1"/>
        <v>1415</v>
      </c>
      <c r="K22" s="4"/>
      <c r="L22" s="4"/>
      <c r="M22" s="4"/>
      <c r="N22" s="4">
        <f t="shared" ref="N22:N30" si="2">IF(SUM(J22:L22)=0,"",SUM(J22:L22))</f>
        <v>1415</v>
      </c>
    </row>
    <row r="23" spans="1:14" x14ac:dyDescent="0.2">
      <c r="A23" s="9">
        <v>20400</v>
      </c>
      <c r="B23" t="s">
        <v>68</v>
      </c>
      <c r="C23" s="4"/>
      <c r="D23" s="4">
        <v>281.17</v>
      </c>
      <c r="E23" s="4"/>
      <c r="F23" s="4">
        <v>109.82</v>
      </c>
      <c r="G23" s="4"/>
      <c r="H23" s="4"/>
      <c r="I23" s="4"/>
      <c r="J23" s="4">
        <f t="shared" si="1"/>
        <v>109.82</v>
      </c>
      <c r="K23" s="4"/>
      <c r="L23" s="4"/>
      <c r="M23" s="4"/>
      <c r="N23" s="4">
        <f t="shared" si="2"/>
        <v>109.82</v>
      </c>
    </row>
    <row r="24" spans="1:14" x14ac:dyDescent="0.2">
      <c r="A24" s="9">
        <v>20500</v>
      </c>
      <c r="B24" t="s">
        <v>69</v>
      </c>
      <c r="C24" s="4"/>
      <c r="D24" s="4">
        <v>83.31</v>
      </c>
      <c r="E24" s="4"/>
      <c r="F24" s="4">
        <v>18.559999999999999</v>
      </c>
      <c r="G24" s="4"/>
      <c r="H24" s="4"/>
      <c r="I24" s="4"/>
      <c r="J24" s="4">
        <f t="shared" si="1"/>
        <v>18.559999999999999</v>
      </c>
      <c r="K24" s="4"/>
      <c r="L24" s="4"/>
      <c r="M24" s="4"/>
      <c r="N24" s="4">
        <f t="shared" si="2"/>
        <v>18.559999999999999</v>
      </c>
    </row>
    <row r="25" spans="1:14" x14ac:dyDescent="0.2">
      <c r="A25" s="9">
        <v>20600</v>
      </c>
      <c r="B25" t="s">
        <v>70</v>
      </c>
      <c r="C25" s="4"/>
      <c r="D25" s="4">
        <v>1593.3</v>
      </c>
      <c r="E25" s="4"/>
      <c r="F25" s="4">
        <v>2196.7600000000002</v>
      </c>
      <c r="G25" s="4"/>
      <c r="H25" s="4"/>
      <c r="I25" s="4"/>
      <c r="J25" s="4">
        <f t="shared" si="1"/>
        <v>2196.7600000000002</v>
      </c>
      <c r="K25" s="4"/>
      <c r="L25" s="4"/>
      <c r="M25" s="4"/>
      <c r="N25" s="4">
        <f t="shared" si="2"/>
        <v>2196.7600000000002</v>
      </c>
    </row>
    <row r="26" spans="1:14" x14ac:dyDescent="0.2">
      <c r="A26" s="9">
        <v>20700</v>
      </c>
      <c r="B26" t="s">
        <v>71</v>
      </c>
      <c r="C26" s="4"/>
      <c r="D26" s="4">
        <v>29797</v>
      </c>
      <c r="E26" s="4"/>
      <c r="F26" s="4"/>
      <c r="G26" s="4"/>
      <c r="H26" s="4">
        <v>28406.84</v>
      </c>
      <c r="I26" s="4"/>
      <c r="J26" s="4">
        <v>28406.84</v>
      </c>
      <c r="K26" s="4"/>
      <c r="L26" s="4"/>
      <c r="M26" s="4"/>
      <c r="N26" s="4">
        <v>28406.84</v>
      </c>
    </row>
    <row r="27" spans="1:14" x14ac:dyDescent="0.2">
      <c r="A27" s="9">
        <v>20800</v>
      </c>
      <c r="B27" t="s">
        <v>72</v>
      </c>
      <c r="C27" s="4"/>
      <c r="D27" s="4"/>
      <c r="E27" s="4"/>
      <c r="F27" s="4">
        <v>8250</v>
      </c>
      <c r="G27" s="4"/>
      <c r="H27" s="4"/>
      <c r="I27" s="4"/>
      <c r="J27" s="4">
        <f t="shared" si="1"/>
        <v>8250</v>
      </c>
      <c r="K27" s="4"/>
      <c r="L27" s="4"/>
      <c r="M27" s="4"/>
      <c r="N27" s="4">
        <f t="shared" si="2"/>
        <v>8250</v>
      </c>
    </row>
    <row r="28" spans="1:14" x14ac:dyDescent="0.2">
      <c r="A28" s="9">
        <v>20900</v>
      </c>
      <c r="B28" t="s">
        <v>73</v>
      </c>
      <c r="C28" s="4"/>
      <c r="D28" s="4"/>
      <c r="E28" s="4"/>
      <c r="F28" s="4"/>
      <c r="G28" s="4"/>
      <c r="H28" s="4">
        <v>106.85</v>
      </c>
      <c r="I28" s="4"/>
      <c r="J28" s="4">
        <f t="shared" si="1"/>
        <v>106.85</v>
      </c>
      <c r="K28" s="4"/>
      <c r="L28" s="4"/>
      <c r="M28" s="4"/>
      <c r="N28" s="4">
        <f t="shared" si="2"/>
        <v>106.85</v>
      </c>
    </row>
    <row r="29" spans="1:14" x14ac:dyDescent="0.2">
      <c r="A29" s="9">
        <v>21000</v>
      </c>
      <c r="B29" t="s">
        <v>74</v>
      </c>
      <c r="C29" s="4"/>
      <c r="D29" s="4"/>
      <c r="E29" s="4"/>
      <c r="F29" s="4">
        <v>48000</v>
      </c>
      <c r="G29" s="4"/>
      <c r="H29" s="4"/>
      <c r="I29" s="4"/>
      <c r="J29" s="4">
        <f t="shared" si="1"/>
        <v>48000</v>
      </c>
      <c r="K29" s="4"/>
      <c r="L29" s="4"/>
      <c r="M29" s="4"/>
      <c r="N29" s="4">
        <f t="shared" si="2"/>
        <v>48000</v>
      </c>
    </row>
    <row r="30" spans="1:14" x14ac:dyDescent="0.2">
      <c r="A30" s="9">
        <v>21100</v>
      </c>
      <c r="B30" t="s">
        <v>75</v>
      </c>
      <c r="C30" s="4"/>
      <c r="D30" s="4"/>
      <c r="E30" s="4"/>
      <c r="F30" s="4">
        <v>1800</v>
      </c>
      <c r="G30" s="4"/>
      <c r="H30" s="4"/>
      <c r="I30" s="4"/>
      <c r="J30" s="4">
        <f t="shared" si="1"/>
        <v>1800</v>
      </c>
      <c r="K30" s="4"/>
      <c r="L30" s="4"/>
      <c r="M30" s="4"/>
      <c r="N30" s="4">
        <f t="shared" si="2"/>
        <v>1800</v>
      </c>
    </row>
    <row r="31" spans="1:14" x14ac:dyDescent="0.2">
      <c r="A31" s="9"/>
      <c r="B31" s="10" t="s">
        <v>76</v>
      </c>
      <c r="C31" s="4"/>
      <c r="D31" s="4"/>
      <c r="E31" s="4"/>
      <c r="F31" s="4"/>
      <c r="G31" s="4"/>
      <c r="H31" s="4"/>
      <c r="I31" s="4"/>
      <c r="J31" s="4" t="str">
        <f t="shared" si="1"/>
        <v/>
      </c>
      <c r="K31" s="4"/>
      <c r="L31" s="4"/>
      <c r="M31" s="4"/>
    </row>
    <row r="32" spans="1:14" x14ac:dyDescent="0.2">
      <c r="A32" s="9">
        <v>26000</v>
      </c>
      <c r="B32" t="s">
        <v>77</v>
      </c>
      <c r="C32" s="4"/>
      <c r="D32" s="4">
        <v>225000</v>
      </c>
      <c r="E32" s="4"/>
      <c r="F32" s="4">
        <f>D32</f>
        <v>225000</v>
      </c>
      <c r="G32" s="4"/>
      <c r="H32" s="4"/>
      <c r="I32" s="4"/>
      <c r="J32" s="4">
        <f t="shared" si="1"/>
        <v>225000</v>
      </c>
      <c r="K32" s="4"/>
      <c r="L32" s="4"/>
      <c r="M32" s="4"/>
      <c r="N32" s="4">
        <f>J32</f>
        <v>225000</v>
      </c>
    </row>
    <row r="33" spans="1:14" x14ac:dyDescent="0.2">
      <c r="A33" s="9">
        <v>27000</v>
      </c>
      <c r="B33" t="s">
        <v>78</v>
      </c>
      <c r="C33" s="4"/>
      <c r="D33" s="4"/>
      <c r="E33" s="4"/>
      <c r="F33" s="4"/>
      <c r="G33" s="4"/>
      <c r="H33" s="4"/>
      <c r="I33" s="4" t="str">
        <f t="shared" si="0"/>
        <v/>
      </c>
      <c r="J33" s="4" t="str">
        <f t="shared" si="1"/>
        <v/>
      </c>
      <c r="K33" s="4"/>
      <c r="L33" s="4"/>
      <c r="M33" s="4"/>
    </row>
    <row r="34" spans="1:14" x14ac:dyDescent="0.2">
      <c r="A34" s="9">
        <v>28000</v>
      </c>
      <c r="B34" t="s">
        <v>79</v>
      </c>
      <c r="C34" s="4"/>
      <c r="D34" s="4"/>
      <c r="E34" s="4"/>
      <c r="F34" s="4"/>
      <c r="G34" s="4"/>
      <c r="H34" s="4"/>
      <c r="I34" s="4" t="str">
        <f t="shared" si="0"/>
        <v/>
      </c>
      <c r="J34" s="4" t="str">
        <f t="shared" si="1"/>
        <v/>
      </c>
      <c r="K34" s="4"/>
      <c r="L34" s="4"/>
      <c r="M34" s="4"/>
    </row>
    <row r="35" spans="1:14" x14ac:dyDescent="0.2">
      <c r="A35" s="9">
        <v>29000</v>
      </c>
      <c r="B35" t="s">
        <v>80</v>
      </c>
      <c r="C35" s="4"/>
      <c r="D35" s="4">
        <v>90264.99</v>
      </c>
      <c r="E35" s="4"/>
      <c r="F35" s="4">
        <f>D35</f>
        <v>90264.99</v>
      </c>
      <c r="G35" s="4"/>
      <c r="H35" s="4"/>
      <c r="I35" s="4"/>
      <c r="J35" s="4">
        <f t="shared" si="1"/>
        <v>90264.99</v>
      </c>
      <c r="K35" s="4"/>
      <c r="L35" s="4"/>
      <c r="M35" s="4"/>
      <c r="N35" s="4">
        <f>J35</f>
        <v>90264.99</v>
      </c>
    </row>
    <row r="36" spans="1:14" x14ac:dyDescent="0.2">
      <c r="A36" s="9">
        <v>29010</v>
      </c>
      <c r="B36" t="s">
        <v>81</v>
      </c>
      <c r="C36" s="4"/>
      <c r="D36" s="4"/>
      <c r="E36" s="4">
        <v>8250</v>
      </c>
      <c r="F36" s="4"/>
      <c r="G36" s="4"/>
      <c r="H36" s="4"/>
      <c r="I36" s="4">
        <f t="shared" si="0"/>
        <v>8250</v>
      </c>
      <c r="J36" s="4"/>
      <c r="K36" s="4"/>
      <c r="L36" s="4"/>
      <c r="M36" s="4">
        <f>I36</f>
        <v>8250</v>
      </c>
    </row>
    <row r="37" spans="1:14" x14ac:dyDescent="0.2">
      <c r="A37" s="9"/>
      <c r="B37" s="10" t="s">
        <v>82</v>
      </c>
      <c r="C37" s="4"/>
      <c r="D37" s="4"/>
      <c r="E37" s="4"/>
      <c r="F37" s="4"/>
      <c r="G37" s="4"/>
      <c r="H37" s="4"/>
      <c r="I37" s="4" t="str">
        <f t="shared" si="0"/>
        <v/>
      </c>
      <c r="J37" s="4" t="str">
        <f t="shared" si="1"/>
        <v/>
      </c>
      <c r="K37" s="4"/>
      <c r="L37" s="4"/>
      <c r="M37" s="4"/>
    </row>
    <row r="38" spans="1:14" x14ac:dyDescent="0.2">
      <c r="A38" s="9">
        <v>30100</v>
      </c>
      <c r="B38" t="s">
        <v>83</v>
      </c>
      <c r="C38" s="4"/>
      <c r="D38" s="4"/>
      <c r="E38" s="4"/>
      <c r="F38" s="4">
        <v>1602660</v>
      </c>
      <c r="G38" s="4"/>
      <c r="H38" s="4"/>
      <c r="I38" s="4"/>
      <c r="J38" s="4">
        <f t="shared" si="1"/>
        <v>1602660</v>
      </c>
      <c r="K38" s="4"/>
      <c r="L38" s="4">
        <f>J38</f>
        <v>1602660</v>
      </c>
      <c r="M38" s="4"/>
    </row>
    <row r="39" spans="1:14" x14ac:dyDescent="0.2">
      <c r="A39" s="9">
        <v>30200</v>
      </c>
      <c r="B39" t="s">
        <v>84</v>
      </c>
      <c r="C39" s="4"/>
      <c r="D39" s="4"/>
      <c r="E39" s="4">
        <v>61106</v>
      </c>
      <c r="F39" s="4"/>
      <c r="G39" s="4"/>
      <c r="H39" s="4"/>
      <c r="I39" s="4">
        <f t="shared" si="0"/>
        <v>61106</v>
      </c>
      <c r="J39" s="4"/>
      <c r="K39" s="4">
        <f>I39</f>
        <v>61106</v>
      </c>
      <c r="L39" s="4"/>
      <c r="M39" s="4"/>
    </row>
    <row r="40" spans="1:14" x14ac:dyDescent="0.2">
      <c r="A40" s="9">
        <v>30300</v>
      </c>
      <c r="B40" t="s">
        <v>85</v>
      </c>
      <c r="C40" s="4"/>
      <c r="D40" s="4"/>
      <c r="E40" s="4">
        <v>15616.22</v>
      </c>
      <c r="F40" s="4"/>
      <c r="G40" s="4"/>
      <c r="H40" s="4"/>
      <c r="I40" s="4">
        <f t="shared" si="0"/>
        <v>15616.22</v>
      </c>
      <c r="J40" s="4"/>
      <c r="K40" s="4">
        <f>I40</f>
        <v>15616.22</v>
      </c>
      <c r="L40" s="4"/>
      <c r="M40" s="4"/>
    </row>
    <row r="41" spans="1:14" x14ac:dyDescent="0.2">
      <c r="A41" s="9">
        <v>30400</v>
      </c>
      <c r="B41" t="s">
        <v>86</v>
      </c>
      <c r="C41" s="4"/>
      <c r="D41" s="4"/>
      <c r="E41" s="4"/>
      <c r="F41" s="4"/>
      <c r="G41" s="4">
        <v>1033957.16</v>
      </c>
      <c r="H41" s="4"/>
      <c r="I41" s="4">
        <f t="shared" si="0"/>
        <v>1033957.16</v>
      </c>
      <c r="J41" s="4"/>
      <c r="K41" s="4">
        <f>I41</f>
        <v>1033957.16</v>
      </c>
      <c r="L41" s="4"/>
      <c r="M41" s="4"/>
    </row>
    <row r="42" spans="1:14" x14ac:dyDescent="0.2">
      <c r="A42" s="9">
        <v>30500</v>
      </c>
      <c r="B42" t="s">
        <v>87</v>
      </c>
      <c r="C42" s="4"/>
      <c r="D42" s="4"/>
      <c r="E42" s="4">
        <v>1130697</v>
      </c>
      <c r="F42" s="4"/>
      <c r="G42" s="4"/>
      <c r="H42" s="4">
        <v>1130697</v>
      </c>
      <c r="I42" s="4"/>
      <c r="J42" s="4"/>
      <c r="K42" s="4"/>
      <c r="L42" s="4"/>
      <c r="M42" s="4"/>
    </row>
    <row r="43" spans="1:14" x14ac:dyDescent="0.2">
      <c r="A43" s="9">
        <v>30600</v>
      </c>
      <c r="B43" t="s">
        <v>88</v>
      </c>
      <c r="C43" s="4"/>
      <c r="D43" s="4"/>
      <c r="E43" s="4"/>
      <c r="F43" s="4">
        <v>19445</v>
      </c>
      <c r="G43" s="4">
        <v>19445</v>
      </c>
      <c r="H43" s="4"/>
      <c r="I43" s="4"/>
      <c r="J43" s="4">
        <v>19445</v>
      </c>
      <c r="K43" s="4"/>
      <c r="L43" s="4"/>
      <c r="M43" s="4"/>
    </row>
    <row r="44" spans="1:14" x14ac:dyDescent="0.2">
      <c r="A44" s="9">
        <v>30700</v>
      </c>
      <c r="B44" t="s">
        <v>89</v>
      </c>
      <c r="C44" s="4"/>
      <c r="D44" s="4"/>
      <c r="E44" s="4"/>
      <c r="F44" s="4">
        <v>16605.240000000002</v>
      </c>
      <c r="G44" s="4">
        <v>16605.240000000002</v>
      </c>
      <c r="H44" s="4"/>
      <c r="I44" s="4"/>
      <c r="J44" s="4">
        <v>16605.240000000002</v>
      </c>
      <c r="K44" s="4"/>
      <c r="L44" s="4"/>
      <c r="M44" s="4"/>
    </row>
    <row r="45" spans="1:14" x14ac:dyDescent="0.2">
      <c r="A45" s="9">
        <v>30800</v>
      </c>
      <c r="B45" t="s">
        <v>90</v>
      </c>
      <c r="C45" s="4"/>
      <c r="D45" s="4"/>
      <c r="E45" s="4">
        <v>24506.639999999999</v>
      </c>
      <c r="F45" s="4"/>
      <c r="G45" s="4"/>
      <c r="H45" s="4">
        <f>E45</f>
        <v>24506.639999999999</v>
      </c>
      <c r="I45" s="4"/>
      <c r="J45" s="4"/>
      <c r="K45" s="4"/>
      <c r="L45" s="4"/>
      <c r="M45" s="4"/>
    </row>
    <row r="46" spans="1:14" x14ac:dyDescent="0.2">
      <c r="A46" s="9"/>
      <c r="B46" s="10" t="s">
        <v>91</v>
      </c>
      <c r="C46" s="4"/>
      <c r="D46" s="4"/>
      <c r="E46" s="4"/>
      <c r="F46" s="4"/>
      <c r="G46" s="4"/>
      <c r="H46" s="4"/>
      <c r="I46" s="4" t="str">
        <f t="shared" si="0"/>
        <v/>
      </c>
      <c r="J46" s="4"/>
      <c r="K46" s="4"/>
      <c r="L46" s="4"/>
      <c r="M46" s="4"/>
    </row>
    <row r="47" spans="1:14" x14ac:dyDescent="0.2">
      <c r="A47" s="9">
        <v>30900</v>
      </c>
      <c r="B47" t="s">
        <v>92</v>
      </c>
      <c r="C47" s="4"/>
      <c r="D47" s="4"/>
      <c r="E47" s="4"/>
      <c r="F47" s="4">
        <v>375</v>
      </c>
      <c r="G47" s="4"/>
      <c r="H47" s="4"/>
      <c r="I47" s="4"/>
      <c r="J47" s="4">
        <f t="shared" si="0"/>
        <v>375</v>
      </c>
      <c r="K47" s="4"/>
      <c r="L47" s="4">
        <f>J47</f>
        <v>375</v>
      </c>
      <c r="M47" s="4"/>
    </row>
    <row r="48" spans="1:14" x14ac:dyDescent="0.2">
      <c r="A48" s="9">
        <v>31000</v>
      </c>
      <c r="B48" t="s">
        <v>93</v>
      </c>
      <c r="C48" s="4"/>
      <c r="D48" s="4"/>
      <c r="E48" s="4"/>
      <c r="F48" s="4">
        <v>914</v>
      </c>
      <c r="G48" s="4"/>
      <c r="H48" s="4"/>
      <c r="I48" s="4"/>
      <c r="J48" s="4">
        <f t="shared" si="0"/>
        <v>914</v>
      </c>
      <c r="K48" s="4"/>
      <c r="L48" s="4">
        <f>J48</f>
        <v>914</v>
      </c>
      <c r="M48" s="4"/>
    </row>
    <row r="49" spans="1:14" x14ac:dyDescent="0.2">
      <c r="A49" s="9">
        <v>31100</v>
      </c>
      <c r="B49" t="s">
        <v>94</v>
      </c>
      <c r="C49" s="4"/>
      <c r="D49" s="4"/>
      <c r="E49" s="4"/>
      <c r="F49" s="4">
        <v>1400</v>
      </c>
      <c r="G49" s="4"/>
      <c r="H49" s="4"/>
      <c r="I49" s="4"/>
      <c r="J49" s="4">
        <f>IF(SUM(F49:H49)=0,"",SUM(F49:H49))</f>
        <v>1400</v>
      </c>
      <c r="K49" s="4"/>
      <c r="L49" s="4">
        <f>J49</f>
        <v>1400</v>
      </c>
      <c r="M49" s="4"/>
    </row>
    <row r="50" spans="1:14" x14ac:dyDescent="0.2">
      <c r="A50" s="9">
        <v>31200</v>
      </c>
      <c r="B50" t="s">
        <v>95</v>
      </c>
      <c r="C50" s="4"/>
      <c r="D50" s="4"/>
      <c r="E50" s="4"/>
      <c r="F50" s="4">
        <v>825</v>
      </c>
      <c r="G50" s="4"/>
      <c r="H50" s="4"/>
      <c r="I50" s="4"/>
      <c r="J50" s="4">
        <f t="shared" si="0"/>
        <v>825</v>
      </c>
      <c r="K50" s="4"/>
      <c r="L50" s="4">
        <f>J50</f>
        <v>825</v>
      </c>
      <c r="M50" s="4"/>
    </row>
    <row r="51" spans="1:14" x14ac:dyDescent="0.2">
      <c r="A51" s="9"/>
      <c r="B51" s="10" t="s">
        <v>96</v>
      </c>
      <c r="C51" s="4"/>
      <c r="D51" s="4"/>
      <c r="E51" s="4"/>
      <c r="F51" s="4"/>
      <c r="G51" s="4"/>
      <c r="H51" s="4"/>
      <c r="I51" s="4" t="str">
        <f t="shared" si="0"/>
        <v/>
      </c>
      <c r="J51" s="4"/>
      <c r="K51" s="4"/>
      <c r="L51" s="4"/>
      <c r="M51" s="4"/>
    </row>
    <row r="52" spans="1:14" x14ac:dyDescent="0.2">
      <c r="A52" s="9">
        <v>40100</v>
      </c>
      <c r="B52" t="s">
        <v>97</v>
      </c>
      <c r="C52" s="4"/>
      <c r="D52" s="4"/>
      <c r="E52" s="4">
        <v>57600</v>
      </c>
      <c r="F52" s="4"/>
      <c r="G52" s="4"/>
      <c r="H52" s="4"/>
      <c r="I52" s="4">
        <f t="shared" si="0"/>
        <v>57600</v>
      </c>
      <c r="J52" s="4"/>
      <c r="K52" s="4">
        <f t="shared" ref="K52:K57" si="3">I52</f>
        <v>57600</v>
      </c>
      <c r="L52" s="4"/>
      <c r="M52" s="4"/>
    </row>
    <row r="53" spans="1:14" x14ac:dyDescent="0.2">
      <c r="A53" s="9">
        <v>40200</v>
      </c>
      <c r="B53" t="s">
        <v>98</v>
      </c>
      <c r="C53" s="4"/>
      <c r="D53" s="4"/>
      <c r="E53" s="4">
        <v>22275</v>
      </c>
      <c r="F53" s="4"/>
      <c r="G53" s="4"/>
      <c r="H53" s="4"/>
      <c r="I53" s="4">
        <f t="shared" si="0"/>
        <v>22275</v>
      </c>
      <c r="J53" s="4"/>
      <c r="K53" s="4">
        <f t="shared" si="3"/>
        <v>22275</v>
      </c>
      <c r="L53" s="4"/>
      <c r="M53" s="4"/>
    </row>
    <row r="54" spans="1:14" x14ac:dyDescent="0.2">
      <c r="A54" s="9">
        <v>40300</v>
      </c>
      <c r="B54" t="s">
        <v>99</v>
      </c>
      <c r="C54" s="4"/>
      <c r="D54" s="4"/>
      <c r="E54" s="4">
        <v>5664.91</v>
      </c>
      <c r="F54" s="4"/>
      <c r="G54" s="4"/>
      <c r="H54" s="4"/>
      <c r="I54" s="4">
        <f t="shared" si="0"/>
        <v>5664.91</v>
      </c>
      <c r="J54" s="4"/>
      <c r="K54" s="4">
        <f t="shared" si="3"/>
        <v>5664.91</v>
      </c>
      <c r="L54" s="4"/>
      <c r="M54" s="4"/>
    </row>
    <row r="55" spans="1:14" x14ac:dyDescent="0.2">
      <c r="A55" s="9">
        <v>40400</v>
      </c>
      <c r="B55" t="s">
        <v>100</v>
      </c>
      <c r="C55" s="4"/>
      <c r="D55" s="4"/>
      <c r="E55" s="4"/>
      <c r="F55" s="4"/>
      <c r="G55" s="4">
        <v>35023.64</v>
      </c>
      <c r="H55" s="4"/>
      <c r="I55" s="4">
        <f>IF(SUM(E55:G55)=0,"",SUM(E55:G55))</f>
        <v>35023.64</v>
      </c>
      <c r="J55" s="4"/>
      <c r="K55" s="4">
        <f t="shared" si="3"/>
        <v>35023.64</v>
      </c>
      <c r="L55" s="4"/>
      <c r="M55" s="4"/>
    </row>
    <row r="56" spans="1:14" x14ac:dyDescent="0.2">
      <c r="A56" s="9">
        <v>40500</v>
      </c>
      <c r="B56" t="s">
        <v>101</v>
      </c>
      <c r="C56" s="4"/>
      <c r="D56" s="4"/>
      <c r="E56" s="4">
        <v>140450.46</v>
      </c>
      <c r="F56" s="4"/>
      <c r="G56" s="4"/>
      <c r="H56" s="4"/>
      <c r="I56" s="4">
        <f t="shared" si="0"/>
        <v>140450.46</v>
      </c>
      <c r="J56" s="4"/>
      <c r="K56" s="4">
        <f t="shared" si="3"/>
        <v>140450.46</v>
      </c>
      <c r="L56" s="4"/>
      <c r="M56" s="4"/>
    </row>
    <row r="57" spans="1:14" x14ac:dyDescent="0.2">
      <c r="A57" s="9">
        <v>40600</v>
      </c>
      <c r="B57" t="s">
        <v>102</v>
      </c>
      <c r="C57" s="4"/>
      <c r="D57" s="4"/>
      <c r="E57" s="4">
        <v>11594.25</v>
      </c>
      <c r="F57" s="4"/>
      <c r="G57" s="4"/>
      <c r="H57" s="4"/>
      <c r="I57" s="4">
        <f t="shared" si="0"/>
        <v>11594.25</v>
      </c>
      <c r="J57" s="4"/>
      <c r="K57" s="4">
        <f t="shared" si="3"/>
        <v>11594.25</v>
      </c>
      <c r="L57" s="4"/>
      <c r="M57" s="4"/>
    </row>
    <row r="58" spans="1:14" x14ac:dyDescent="0.2">
      <c r="A58" s="9">
        <v>40700</v>
      </c>
      <c r="B58" t="s">
        <v>103</v>
      </c>
      <c r="C58" s="4"/>
      <c r="D58" s="4"/>
      <c r="E58" s="4"/>
      <c r="F58" s="4"/>
      <c r="G58" s="4">
        <v>28406.84</v>
      </c>
      <c r="H58" s="4"/>
      <c r="I58" s="4">
        <v>28406.84</v>
      </c>
      <c r="J58" s="4"/>
      <c r="K58" s="4">
        <v>28406.84</v>
      </c>
      <c r="L58" s="4"/>
      <c r="M58" s="4"/>
    </row>
    <row r="59" spans="1:14" x14ac:dyDescent="0.2">
      <c r="A59" s="9">
        <v>40800</v>
      </c>
      <c r="B59" t="s">
        <v>104</v>
      </c>
      <c r="C59" s="4"/>
      <c r="D59" s="4"/>
      <c r="E59" s="4"/>
      <c r="F59" s="4"/>
      <c r="G59" s="4">
        <v>106.85</v>
      </c>
      <c r="H59" s="4"/>
      <c r="I59" s="4">
        <f t="shared" si="0"/>
        <v>106.85</v>
      </c>
      <c r="J59" s="4"/>
      <c r="K59" s="4">
        <f>I59</f>
        <v>106.85</v>
      </c>
      <c r="L59" s="4"/>
      <c r="M59" s="4"/>
    </row>
    <row r="60" spans="1:14" x14ac:dyDescent="0.2">
      <c r="A60" s="9">
        <v>40900</v>
      </c>
      <c r="B60" t="s">
        <v>105</v>
      </c>
      <c r="C60" s="4"/>
      <c r="D60" s="4"/>
      <c r="E60" s="4"/>
      <c r="F60" s="4"/>
      <c r="G60" s="4">
        <v>3814.84</v>
      </c>
      <c r="H60" s="4"/>
      <c r="I60" s="4">
        <f t="shared" si="0"/>
        <v>3814.84</v>
      </c>
      <c r="J60" s="4"/>
      <c r="K60" s="4">
        <f>I60</f>
        <v>3814.84</v>
      </c>
      <c r="L60" s="4"/>
      <c r="M60" s="4"/>
    </row>
    <row r="61" spans="1:14" x14ac:dyDescent="0.2">
      <c r="A61" s="9">
        <v>41000</v>
      </c>
      <c r="B61" t="s">
        <v>106</v>
      </c>
      <c r="C61" s="4"/>
      <c r="D61" s="4"/>
      <c r="E61" s="4">
        <v>29585.75</v>
      </c>
      <c r="F61" s="4"/>
      <c r="G61" s="4"/>
      <c r="H61" s="4"/>
      <c r="I61" s="4">
        <f t="shared" si="0"/>
        <v>29585.75</v>
      </c>
      <c r="J61" s="4"/>
      <c r="K61" s="4">
        <f>I61</f>
        <v>29585.75</v>
      </c>
      <c r="L61" s="4"/>
      <c r="M61" s="4"/>
    </row>
    <row r="62" spans="1:14" x14ac:dyDescent="0.2">
      <c r="A62" s="1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4" x14ac:dyDescent="0.2">
      <c r="B63" s="10" t="s">
        <v>109</v>
      </c>
      <c r="C63" s="11"/>
      <c r="D63" s="11"/>
      <c r="E63" s="11"/>
      <c r="F63" s="11"/>
      <c r="G63" s="11"/>
      <c r="H63" s="11"/>
      <c r="I63" s="11"/>
      <c r="J63" s="11"/>
      <c r="K63" s="11">
        <f>SUM(K39:K61)</f>
        <v>1445201.9200000002</v>
      </c>
      <c r="L63" s="11"/>
      <c r="M63" s="11"/>
      <c r="N63" s="11">
        <f>SUM(N8:N61)</f>
        <v>532668.81000000006</v>
      </c>
    </row>
    <row r="64" spans="1:14" x14ac:dyDescent="0.2">
      <c r="B64" s="10" t="s">
        <v>108</v>
      </c>
      <c r="C64" s="2"/>
      <c r="D64" s="2"/>
      <c r="E64" s="11"/>
      <c r="F64" s="11"/>
      <c r="G64" s="11"/>
      <c r="H64" s="11"/>
      <c r="I64" s="11"/>
      <c r="J64" s="11"/>
      <c r="K64" s="11">
        <f>L65-K63</f>
        <v>160972.07999999984</v>
      </c>
      <c r="L64" s="11"/>
      <c r="M64" s="11"/>
      <c r="N64" s="11">
        <f>K64</f>
        <v>160972.07999999984</v>
      </c>
    </row>
    <row r="65" spans="2:14" x14ac:dyDescent="0.2">
      <c r="B65" s="10" t="s">
        <v>107</v>
      </c>
      <c r="C65" s="11">
        <f>SUM(C8:C61)</f>
        <v>444436.19</v>
      </c>
      <c r="D65" s="11">
        <f>SUM(D8:D61)</f>
        <v>444436.19</v>
      </c>
      <c r="E65" s="11">
        <f>SUM(E8:E61)</f>
        <v>2107540.88</v>
      </c>
      <c r="F65" s="11">
        <f>SUM(F8:F61)</f>
        <v>2107540.8800000004</v>
      </c>
      <c r="G65" s="11">
        <f t="shared" ref="G65:M65" si="4">SUM(G8:G61)</f>
        <v>1222555.5700000003</v>
      </c>
      <c r="H65" s="11">
        <f t="shared" si="4"/>
        <v>1222555.8099999998</v>
      </c>
      <c r="I65" s="11">
        <f t="shared" si="4"/>
        <v>2137693.3799999994</v>
      </c>
      <c r="J65" s="11">
        <f>SUM(J8:J61)</f>
        <v>2174893.0500000003</v>
      </c>
      <c r="K65" s="11">
        <f>K63+K64</f>
        <v>1606174</v>
      </c>
      <c r="L65" s="11">
        <f t="shared" si="4"/>
        <v>1606174</v>
      </c>
      <c r="M65" s="11">
        <f t="shared" si="4"/>
        <v>692491.46</v>
      </c>
      <c r="N65" s="11">
        <f>N63+N64</f>
        <v>693640.8899999999</v>
      </c>
    </row>
    <row r="66" spans="2:14" x14ac:dyDescent="0.2">
      <c r="J66" s="13" t="s">
        <v>222</v>
      </c>
    </row>
  </sheetData>
  <mergeCells count="16">
    <mergeCell ref="A1:N1"/>
    <mergeCell ref="A2:N2"/>
    <mergeCell ref="A3:N3"/>
    <mergeCell ref="C4:D4"/>
    <mergeCell ref="C5:D5"/>
    <mergeCell ref="B4:B6"/>
    <mergeCell ref="A4:A6"/>
    <mergeCell ref="E4:F4"/>
    <mergeCell ref="M4:N4"/>
    <mergeCell ref="M5:N5"/>
    <mergeCell ref="E5:F5"/>
    <mergeCell ref="G4:H5"/>
    <mergeCell ref="I4:J4"/>
    <mergeCell ref="I5:J5"/>
    <mergeCell ref="K4:L4"/>
    <mergeCell ref="K5:L5"/>
  </mergeCells>
  <pageMargins left="0.7" right="0.7" top="0.75" bottom="0.75" header="0.3" footer="0.3"/>
  <pageSetup scale="50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76C6E-57B0-6E4A-AE6F-E47DAC63E14D}">
  <sheetPr>
    <pageSetUpPr fitToPage="1"/>
  </sheetPr>
  <dimension ref="A1:F42"/>
  <sheetViews>
    <sheetView topLeftCell="A13" workbookViewId="0">
      <selection activeCell="C40" sqref="C40"/>
    </sheetView>
  </sheetViews>
  <sheetFormatPr baseColWidth="10" defaultRowHeight="16" x14ac:dyDescent="0.2"/>
  <cols>
    <col min="1" max="1" width="35.5" customWidth="1"/>
    <col min="2" max="2" width="18" customWidth="1"/>
    <col min="3" max="3" width="22.1640625" customWidth="1"/>
  </cols>
  <sheetData>
    <row r="1" spans="1:6" x14ac:dyDescent="0.2">
      <c r="A1" s="30" t="s">
        <v>11</v>
      </c>
      <c r="B1" s="30"/>
      <c r="C1" s="30"/>
      <c r="D1" s="30"/>
      <c r="E1" s="30"/>
      <c r="F1" s="16"/>
    </row>
    <row r="2" spans="1:6" x14ac:dyDescent="0.2">
      <c r="A2" s="30" t="s">
        <v>185</v>
      </c>
      <c r="B2" s="30"/>
      <c r="C2" s="30"/>
      <c r="D2" s="30"/>
      <c r="E2" s="30"/>
      <c r="F2" s="16"/>
    </row>
    <row r="3" spans="1:6" x14ac:dyDescent="0.2">
      <c r="A3" s="30" t="s">
        <v>186</v>
      </c>
      <c r="B3" s="30"/>
      <c r="C3" s="30"/>
      <c r="D3" s="30"/>
      <c r="E3" s="30"/>
      <c r="F3" s="16"/>
    </row>
    <row r="5" spans="1:6" x14ac:dyDescent="0.2">
      <c r="A5" s="13" t="s">
        <v>187</v>
      </c>
    </row>
    <row r="6" spans="1:6" x14ac:dyDescent="0.2">
      <c r="A6" s="17" t="s">
        <v>188</v>
      </c>
      <c r="B6" s="4"/>
      <c r="C6" s="4">
        <f>Worksheet!F38</f>
        <v>1602660</v>
      </c>
    </row>
    <row r="7" spans="1:6" x14ac:dyDescent="0.2">
      <c r="A7" s="17" t="s">
        <v>189</v>
      </c>
      <c r="B7" s="4"/>
      <c r="C7" s="4">
        <f>Worksheet!I39</f>
        <v>61106</v>
      </c>
    </row>
    <row r="8" spans="1:6" ht="19" x14ac:dyDescent="0.35">
      <c r="A8" s="17" t="s">
        <v>190</v>
      </c>
      <c r="B8" s="4"/>
      <c r="C8" s="5">
        <f>Worksheet!I40</f>
        <v>15616.22</v>
      </c>
    </row>
    <row r="9" spans="1:6" x14ac:dyDescent="0.2">
      <c r="A9" s="17" t="s">
        <v>191</v>
      </c>
      <c r="B9" s="4"/>
      <c r="C9" s="4">
        <f>C6-C7-C8</f>
        <v>1525937.78</v>
      </c>
    </row>
    <row r="10" spans="1:6" x14ac:dyDescent="0.2">
      <c r="A10" s="13" t="s">
        <v>192</v>
      </c>
      <c r="B10" s="4"/>
      <c r="C10" s="4"/>
    </row>
    <row r="11" spans="1:6" x14ac:dyDescent="0.2">
      <c r="A11" s="17" t="s">
        <v>193</v>
      </c>
      <c r="B11" s="4">
        <f>Worksheet!E12</f>
        <v>101681</v>
      </c>
      <c r="C11" s="4"/>
    </row>
    <row r="12" spans="1:6" x14ac:dyDescent="0.2">
      <c r="A12" s="17" t="s">
        <v>194</v>
      </c>
      <c r="B12" s="4">
        <v>1004509.36</v>
      </c>
      <c r="C12" s="4"/>
    </row>
    <row r="13" spans="1:6" ht="19" x14ac:dyDescent="0.35">
      <c r="A13" s="17" t="s">
        <v>90</v>
      </c>
      <c r="B13" s="5">
        <f>Worksheet!E45</f>
        <v>24506.639999999999</v>
      </c>
      <c r="C13" s="4"/>
    </row>
    <row r="14" spans="1:6" x14ac:dyDescent="0.2">
      <c r="A14" s="17" t="s">
        <v>195</v>
      </c>
      <c r="B14" s="4">
        <f>SUM(B11:B13)</f>
        <v>1130696.9999999998</v>
      </c>
      <c r="C14" s="4"/>
    </row>
    <row r="15" spans="1:6" ht="19" x14ac:dyDescent="0.35">
      <c r="A15" s="17" t="s">
        <v>196</v>
      </c>
      <c r="B15" s="5">
        <f>Worksheet!I12</f>
        <v>186877</v>
      </c>
      <c r="C15" s="4"/>
    </row>
    <row r="16" spans="1:6" ht="19" x14ac:dyDescent="0.35">
      <c r="A16" s="17" t="s">
        <v>197</v>
      </c>
      <c r="B16" s="4"/>
      <c r="C16" s="5">
        <v>1033957.16</v>
      </c>
    </row>
    <row r="17" spans="1:3" x14ac:dyDescent="0.2">
      <c r="A17" s="16" t="s">
        <v>198</v>
      </c>
      <c r="B17" s="4"/>
      <c r="C17" s="4">
        <f>C9-C16</f>
        <v>491980.62</v>
      </c>
    </row>
    <row r="18" spans="1:3" x14ac:dyDescent="0.2">
      <c r="A18" s="13" t="s">
        <v>199</v>
      </c>
      <c r="B18" s="4"/>
      <c r="C18" s="4"/>
    </row>
    <row r="19" spans="1:3" x14ac:dyDescent="0.2">
      <c r="A19" s="17" t="s">
        <v>200</v>
      </c>
      <c r="B19" s="4"/>
      <c r="C19" s="4">
        <f>Worksheet!E52</f>
        <v>57600</v>
      </c>
    </row>
    <row r="20" spans="1:3" x14ac:dyDescent="0.2">
      <c r="A20" s="17" t="s">
        <v>201</v>
      </c>
      <c r="B20" s="4"/>
      <c r="C20" s="4">
        <f>Worksheet!E53</f>
        <v>22275</v>
      </c>
    </row>
    <row r="21" spans="1:3" x14ac:dyDescent="0.2">
      <c r="A21" s="17" t="s">
        <v>202</v>
      </c>
      <c r="B21" s="4"/>
      <c r="C21" s="4">
        <f>Worksheet!I54</f>
        <v>5664.91</v>
      </c>
    </row>
    <row r="22" spans="1:3" x14ac:dyDescent="0.2">
      <c r="A22" s="17" t="s">
        <v>203</v>
      </c>
      <c r="B22" s="4"/>
      <c r="C22" s="4">
        <f>Worksheet!H17</f>
        <v>35023.64</v>
      </c>
    </row>
    <row r="23" spans="1:3" x14ac:dyDescent="0.2">
      <c r="A23" s="17" t="s">
        <v>204</v>
      </c>
      <c r="B23" s="4"/>
      <c r="C23" s="4">
        <f>Worksheet!E56</f>
        <v>140450.46</v>
      </c>
    </row>
    <row r="24" spans="1:3" x14ac:dyDescent="0.2">
      <c r="A24" s="17" t="s">
        <v>205</v>
      </c>
      <c r="B24" s="4"/>
      <c r="C24" s="4">
        <f>Worksheet!E57</f>
        <v>11594.25</v>
      </c>
    </row>
    <row r="25" spans="1:3" x14ac:dyDescent="0.2">
      <c r="A25" s="17" t="s">
        <v>206</v>
      </c>
      <c r="B25" s="4"/>
      <c r="C25" s="4">
        <f>Worksheet!H11</f>
        <v>3814.84</v>
      </c>
    </row>
    <row r="26" spans="1:3" ht="19" x14ac:dyDescent="0.35">
      <c r="A26" s="17" t="s">
        <v>207</v>
      </c>
      <c r="B26" s="4"/>
      <c r="C26" s="5">
        <f>Worksheet!E61</f>
        <v>29585.75</v>
      </c>
    </row>
    <row r="27" spans="1:3" x14ac:dyDescent="0.2">
      <c r="A27" s="17" t="s">
        <v>208</v>
      </c>
      <c r="B27" s="4"/>
      <c r="C27" s="4">
        <f>SUM(C19:C26)</f>
        <v>306008.85000000003</v>
      </c>
    </row>
    <row r="28" spans="1:3" x14ac:dyDescent="0.2">
      <c r="A28" s="17" t="s">
        <v>209</v>
      </c>
      <c r="B28" s="4"/>
      <c r="C28" s="4">
        <f>C17-C27</f>
        <v>185971.76999999996</v>
      </c>
    </row>
    <row r="29" spans="1:3" x14ac:dyDescent="0.2">
      <c r="A29" s="16" t="s">
        <v>210</v>
      </c>
      <c r="B29" s="4"/>
      <c r="C29" s="4"/>
    </row>
    <row r="30" spans="1:3" x14ac:dyDescent="0.2">
      <c r="A30" s="17" t="s">
        <v>211</v>
      </c>
      <c r="B30" s="4"/>
      <c r="C30" s="4">
        <f>Worksheet!L47</f>
        <v>375</v>
      </c>
    </row>
    <row r="31" spans="1:3" x14ac:dyDescent="0.2">
      <c r="A31" s="17" t="s">
        <v>212</v>
      </c>
      <c r="B31" s="4"/>
      <c r="C31" s="4">
        <f>Worksheet!L48</f>
        <v>914</v>
      </c>
    </row>
    <row r="32" spans="1:3" x14ac:dyDescent="0.2">
      <c r="A32" s="17" t="s">
        <v>213</v>
      </c>
      <c r="B32" s="4"/>
      <c r="C32" s="4">
        <f>Worksheet!L49</f>
        <v>1400</v>
      </c>
    </row>
    <row r="33" spans="1:3" ht="19" x14ac:dyDescent="0.35">
      <c r="A33" s="17" t="s">
        <v>214</v>
      </c>
      <c r="B33" s="4"/>
      <c r="C33" s="5">
        <f>Worksheet!L50</f>
        <v>825</v>
      </c>
    </row>
    <row r="34" spans="1:3" x14ac:dyDescent="0.2">
      <c r="A34" s="17"/>
      <c r="B34" s="4"/>
      <c r="C34" s="4">
        <f>SUM(C30:C33)</f>
        <v>3514</v>
      </c>
    </row>
    <row r="35" spans="1:3" ht="19" x14ac:dyDescent="0.35">
      <c r="A35" s="16" t="s">
        <v>215</v>
      </c>
      <c r="B35" s="4"/>
      <c r="C35" s="5">
        <f>Worksheet!G59</f>
        <v>106.85</v>
      </c>
    </row>
    <row r="36" spans="1:3" x14ac:dyDescent="0.2">
      <c r="A36" s="16" t="s">
        <v>216</v>
      </c>
      <c r="B36" s="4"/>
      <c r="C36" s="4">
        <f>C28+C34+C35</f>
        <v>189592.61999999997</v>
      </c>
    </row>
    <row r="37" spans="1:3" ht="19" x14ac:dyDescent="0.35">
      <c r="A37" s="16" t="s">
        <v>217</v>
      </c>
      <c r="B37" s="4"/>
      <c r="C37" s="5">
        <f>Worksheet!I58</f>
        <v>28406.84</v>
      </c>
    </row>
    <row r="38" spans="1:3" x14ac:dyDescent="0.2">
      <c r="A38" s="16" t="s">
        <v>218</v>
      </c>
      <c r="B38" s="4"/>
      <c r="C38" s="4">
        <f>C36+C37</f>
        <v>217999.45999999996</v>
      </c>
    </row>
    <row r="39" spans="1:3" ht="19" x14ac:dyDescent="0.35">
      <c r="A39" s="16" t="s">
        <v>219</v>
      </c>
      <c r="B39" s="4"/>
      <c r="C39" s="5">
        <f>Worksheet!F35</f>
        <v>90264.99</v>
      </c>
    </row>
    <row r="40" spans="1:3" x14ac:dyDescent="0.2">
      <c r="A40" s="16"/>
      <c r="B40" s="4"/>
      <c r="C40" s="4">
        <f>C38+C39</f>
        <v>308264.44999999995</v>
      </c>
    </row>
    <row r="41" spans="1:3" ht="19" x14ac:dyDescent="0.35">
      <c r="A41" s="17" t="s">
        <v>220</v>
      </c>
      <c r="B41" s="4"/>
      <c r="C41" s="5">
        <f>Worksheet!I36</f>
        <v>8250</v>
      </c>
    </row>
    <row r="42" spans="1:3" ht="19" x14ac:dyDescent="0.35">
      <c r="A42" s="16" t="s">
        <v>221</v>
      </c>
      <c r="B42" s="4"/>
      <c r="C42" s="19">
        <f>C40-C41</f>
        <v>300014.44999999995</v>
      </c>
    </row>
  </sheetData>
  <mergeCells count="3">
    <mergeCell ref="A1:E1"/>
    <mergeCell ref="A2:E2"/>
    <mergeCell ref="A3:E3"/>
  </mergeCells>
  <pageMargins left="0.7" right="0.7" top="0.75" bottom="0.75" header="0.3" footer="0.3"/>
  <pageSetup scale="87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DE737-1E67-1842-84B5-B10D9BF46459}">
  <sheetPr>
    <pageSetUpPr fitToPage="1"/>
  </sheetPr>
  <dimension ref="A1:C35"/>
  <sheetViews>
    <sheetView topLeftCell="A7" workbookViewId="0">
      <selection activeCell="C35" sqref="C35"/>
    </sheetView>
  </sheetViews>
  <sheetFormatPr baseColWidth="10" defaultRowHeight="16" x14ac:dyDescent="0.2"/>
  <cols>
    <col min="1" max="1" width="35.5" customWidth="1"/>
    <col min="2" max="2" width="20.83203125" customWidth="1"/>
    <col min="3" max="3" width="21.1640625" customWidth="1"/>
  </cols>
  <sheetData>
    <row r="1" spans="1:3" x14ac:dyDescent="0.2">
      <c r="A1" s="30" t="s">
        <v>110</v>
      </c>
      <c r="B1" s="30"/>
      <c r="C1" s="30"/>
    </row>
    <row r="2" spans="1:3" x14ac:dyDescent="0.2">
      <c r="A2" s="30" t="s">
        <v>162</v>
      </c>
      <c r="B2" s="30"/>
      <c r="C2" s="30"/>
    </row>
    <row r="3" spans="1:3" x14ac:dyDescent="0.2">
      <c r="A3" s="30" t="s">
        <v>163</v>
      </c>
      <c r="B3" s="30"/>
      <c r="C3" s="30"/>
    </row>
    <row r="4" spans="1:3" x14ac:dyDescent="0.2">
      <c r="A4" s="13"/>
      <c r="B4" s="13"/>
      <c r="C4" s="13"/>
    </row>
    <row r="5" spans="1:3" x14ac:dyDescent="0.2">
      <c r="A5" s="30" t="s">
        <v>164</v>
      </c>
      <c r="B5" s="30"/>
      <c r="C5" s="30"/>
    </row>
    <row r="6" spans="1:3" x14ac:dyDescent="0.2">
      <c r="A6" s="13" t="s">
        <v>165</v>
      </c>
      <c r="B6" s="13">
        <v>2017</v>
      </c>
      <c r="C6" s="13">
        <v>2016</v>
      </c>
    </row>
    <row r="7" spans="1:3" x14ac:dyDescent="0.2">
      <c r="A7" s="15" t="s">
        <v>166</v>
      </c>
      <c r="B7" s="23">
        <f>Worksheet!I8</f>
        <v>85793.06</v>
      </c>
      <c r="C7" s="23">
        <f>Worksheet!C8</f>
        <v>11025.19</v>
      </c>
    </row>
    <row r="8" spans="1:3" x14ac:dyDescent="0.2">
      <c r="A8" s="15" t="s">
        <v>54</v>
      </c>
      <c r="B8" s="23">
        <f>Worksheet!E9</f>
        <v>49396</v>
      </c>
      <c r="C8" s="23">
        <f>Worksheet!C9-Worksheet!D10</f>
        <v>11065</v>
      </c>
    </row>
    <row r="9" spans="1:3" x14ac:dyDescent="0.2">
      <c r="A9" s="15" t="s">
        <v>167</v>
      </c>
      <c r="B9" s="23">
        <f>Worksheet!F47</f>
        <v>375</v>
      </c>
      <c r="C9" s="23"/>
    </row>
    <row r="10" spans="1:3" x14ac:dyDescent="0.2">
      <c r="A10" s="15" t="s">
        <v>57</v>
      </c>
      <c r="B10" s="23">
        <f>Worksheet!I12</f>
        <v>186877</v>
      </c>
      <c r="C10" s="23">
        <f>Worksheet!E12</f>
        <v>101681</v>
      </c>
    </row>
    <row r="11" spans="1:3" x14ac:dyDescent="0.2">
      <c r="A11" s="15" t="s">
        <v>168</v>
      </c>
      <c r="B11" s="23">
        <f>Worksheet!E13</f>
        <v>1500</v>
      </c>
      <c r="C11" s="23"/>
    </row>
    <row r="12" spans="1:3" x14ac:dyDescent="0.2">
      <c r="A12" s="15" t="s">
        <v>118</v>
      </c>
      <c r="B12" s="24">
        <f>Worksheet!E14</f>
        <v>22819</v>
      </c>
      <c r="C12" s="24">
        <v>0</v>
      </c>
    </row>
    <row r="13" spans="1:3" x14ac:dyDescent="0.2">
      <c r="A13" s="15" t="s">
        <v>169</v>
      </c>
      <c r="B13" s="23">
        <f>SUM(B7:B12)</f>
        <v>346760.06</v>
      </c>
      <c r="C13" s="23">
        <f>SUM(C7:C12)</f>
        <v>123771.19</v>
      </c>
    </row>
    <row r="14" spans="1:3" x14ac:dyDescent="0.2">
      <c r="A14" s="13" t="s">
        <v>170</v>
      </c>
      <c r="B14" s="23"/>
      <c r="C14" s="23"/>
    </row>
    <row r="15" spans="1:3" x14ac:dyDescent="0.2">
      <c r="A15" s="15" t="s">
        <v>171</v>
      </c>
      <c r="B15" s="23">
        <f>Worksheet!E18</f>
        <v>7000</v>
      </c>
      <c r="C15" s="23"/>
    </row>
    <row r="16" spans="1:3" x14ac:dyDescent="0.2">
      <c r="A16" s="13" t="s">
        <v>61</v>
      </c>
      <c r="B16" s="23"/>
      <c r="C16" s="23"/>
    </row>
    <row r="17" spans="1:3" x14ac:dyDescent="0.2">
      <c r="A17" s="15" t="s">
        <v>172</v>
      </c>
      <c r="B17" s="24">
        <f>Worksheet!E16-Worksheet!F17</f>
        <v>250171.90000000002</v>
      </c>
      <c r="C17" s="24">
        <f>Worksheet!C16-Worksheet!D17</f>
        <v>239105.5</v>
      </c>
    </row>
    <row r="18" spans="1:3" x14ac:dyDescent="0.2">
      <c r="A18" s="15" t="s">
        <v>173</v>
      </c>
      <c r="B18" s="25"/>
      <c r="C18" s="25"/>
    </row>
    <row r="19" spans="1:3" x14ac:dyDescent="0.2">
      <c r="A19" s="16" t="s">
        <v>174</v>
      </c>
      <c r="B19" s="26"/>
      <c r="C19" s="26"/>
    </row>
    <row r="20" spans="1:3" x14ac:dyDescent="0.2">
      <c r="A20" s="13" t="s">
        <v>175</v>
      </c>
      <c r="B20" s="23"/>
      <c r="C20" s="23"/>
    </row>
    <row r="21" spans="1:3" x14ac:dyDescent="0.2">
      <c r="A21" s="15" t="s">
        <v>75</v>
      </c>
      <c r="B21" s="23">
        <f>Worksheet!F30</f>
        <v>1800</v>
      </c>
      <c r="C21" s="23"/>
    </row>
    <row r="22" spans="1:3" x14ac:dyDescent="0.2">
      <c r="A22" s="15" t="s">
        <v>176</v>
      </c>
      <c r="B22" s="23">
        <f>Worksheet!F20</f>
        <v>7952.01</v>
      </c>
      <c r="C22" s="23">
        <f>Worksheet!D20</f>
        <v>11279.35</v>
      </c>
    </row>
    <row r="23" spans="1:3" x14ac:dyDescent="0.2">
      <c r="A23" s="15" t="s">
        <v>177</v>
      </c>
      <c r="B23" s="23">
        <f>Worksheet!F22+Worksheet!F23+Worksheet!F24+Worksheet!F24+Worksheet!F25</f>
        <v>3758.7</v>
      </c>
      <c r="C23" s="23">
        <f>Worksheet!D22+Worksheet!D23+Worksheet!D24+Worksheet!D25</f>
        <v>3284.54</v>
      </c>
    </row>
    <row r="24" spans="1:3" x14ac:dyDescent="0.2">
      <c r="A24" s="15" t="s">
        <v>178</v>
      </c>
      <c r="B24" s="23">
        <f>Worksheet!I58</f>
        <v>28406.84</v>
      </c>
      <c r="C24" s="23">
        <f>Worksheet!D26</f>
        <v>29797</v>
      </c>
    </row>
    <row r="25" spans="1:3" x14ac:dyDescent="0.2">
      <c r="A25" s="15" t="s">
        <v>73</v>
      </c>
      <c r="B25" s="23">
        <f>Worksheet!H28</f>
        <v>106.85</v>
      </c>
      <c r="C25" s="23"/>
    </row>
    <row r="26" spans="1:3" x14ac:dyDescent="0.2">
      <c r="A26" s="15" t="s">
        <v>179</v>
      </c>
      <c r="B26" s="24">
        <f>Worksheet!F27</f>
        <v>8250</v>
      </c>
      <c r="C26" s="24">
        <v>0</v>
      </c>
    </row>
    <row r="27" spans="1:3" x14ac:dyDescent="0.2">
      <c r="A27" s="15" t="s">
        <v>180</v>
      </c>
      <c r="B27" s="23">
        <f>SUM(B21:B26)</f>
        <v>50274.400000000001</v>
      </c>
      <c r="C27" s="23">
        <f>SUM(C22:C26)</f>
        <v>44360.89</v>
      </c>
    </row>
    <row r="28" spans="1:3" x14ac:dyDescent="0.2">
      <c r="A28" s="13" t="s">
        <v>181</v>
      </c>
      <c r="B28" s="23"/>
      <c r="C28" s="23"/>
    </row>
    <row r="29" spans="1:3" x14ac:dyDescent="0.2">
      <c r="A29" s="15" t="s">
        <v>182</v>
      </c>
      <c r="B29" s="24">
        <f>Worksheet!F29</f>
        <v>48000</v>
      </c>
      <c r="C29" s="24">
        <v>0</v>
      </c>
    </row>
    <row r="30" spans="1:3" x14ac:dyDescent="0.2">
      <c r="A30" s="15"/>
      <c r="B30" s="23">
        <f>SUM(B27:B29)</f>
        <v>98274.4</v>
      </c>
      <c r="C30" s="23">
        <f>C27</f>
        <v>44360.89</v>
      </c>
    </row>
    <row r="31" spans="1:3" x14ac:dyDescent="0.2">
      <c r="A31" s="13" t="s">
        <v>131</v>
      </c>
      <c r="B31" s="23"/>
      <c r="C31" s="23"/>
    </row>
    <row r="32" spans="1:3" x14ac:dyDescent="0.2">
      <c r="A32" s="15" t="s">
        <v>77</v>
      </c>
      <c r="B32" s="23">
        <f>Worksheet!J32</f>
        <v>225000</v>
      </c>
      <c r="C32" s="23">
        <f>Worksheet!J32</f>
        <v>225000</v>
      </c>
    </row>
    <row r="33" spans="1:3" x14ac:dyDescent="0.2">
      <c r="A33" s="15" t="s">
        <v>80</v>
      </c>
      <c r="B33" s="24">
        <f>Worksheet!K64</f>
        <v>160972.07999999984</v>
      </c>
      <c r="C33" s="24">
        <f>Worksheet!F35</f>
        <v>90264.99</v>
      </c>
    </row>
    <row r="34" spans="1:3" x14ac:dyDescent="0.2">
      <c r="A34" s="15" t="s">
        <v>183</v>
      </c>
      <c r="B34" s="24">
        <f>B32+B33</f>
        <v>385972.07999999984</v>
      </c>
      <c r="C34" s="24">
        <f>C32+C33</f>
        <v>315264.99</v>
      </c>
    </row>
    <row r="35" spans="1:3" x14ac:dyDescent="0.2">
      <c r="A35" s="15" t="s">
        <v>184</v>
      </c>
      <c r="B35" s="25"/>
      <c r="C35" s="25"/>
    </row>
  </sheetData>
  <mergeCells count="4">
    <mergeCell ref="A1:C1"/>
    <mergeCell ref="A2:C2"/>
    <mergeCell ref="A3:C3"/>
    <mergeCell ref="A5:C5"/>
  </mergeCells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C627C-DFD0-304D-9AF3-1E34638E7D3A}">
  <sheetPr>
    <pageSetUpPr fitToPage="1"/>
  </sheetPr>
  <dimension ref="A1:G34"/>
  <sheetViews>
    <sheetView topLeftCell="A11" workbookViewId="0">
      <selection activeCell="E35" sqref="E35"/>
    </sheetView>
  </sheetViews>
  <sheetFormatPr baseColWidth="10" defaultRowHeight="16" x14ac:dyDescent="0.2"/>
  <cols>
    <col min="1" max="1" width="24" customWidth="1"/>
    <col min="2" max="2" width="21.5" customWidth="1"/>
    <col min="3" max="3" width="16.6640625" customWidth="1"/>
    <col min="4" max="4" width="16.5" customWidth="1"/>
    <col min="5" max="5" width="15.33203125" customWidth="1"/>
    <col min="6" max="6" width="13.33203125" customWidth="1"/>
    <col min="7" max="7" width="13.83203125" customWidth="1"/>
  </cols>
  <sheetData>
    <row r="1" spans="1:7" x14ac:dyDescent="0.2">
      <c r="A1" s="30" t="s">
        <v>110</v>
      </c>
      <c r="B1" s="30"/>
      <c r="C1" s="30"/>
      <c r="D1" s="30"/>
      <c r="E1" s="30"/>
      <c r="F1" s="30"/>
      <c r="G1" s="30"/>
    </row>
    <row r="2" spans="1:7" x14ac:dyDescent="0.2">
      <c r="A2" s="30" t="s">
        <v>133</v>
      </c>
      <c r="B2" s="30"/>
      <c r="C2" s="30"/>
      <c r="D2" s="30"/>
      <c r="E2" s="30"/>
      <c r="F2" s="30"/>
      <c r="G2" s="30"/>
    </row>
    <row r="3" spans="1:7" x14ac:dyDescent="0.2">
      <c r="A3" s="31">
        <v>43100</v>
      </c>
      <c r="B3" s="31"/>
      <c r="C3" s="31"/>
      <c r="D3" s="31"/>
      <c r="E3" s="31"/>
      <c r="F3" s="31"/>
      <c r="G3" s="31"/>
    </row>
    <row r="4" spans="1:7" x14ac:dyDescent="0.2">
      <c r="A4" s="14"/>
      <c r="B4" s="14"/>
      <c r="C4" s="14"/>
      <c r="D4" s="14"/>
      <c r="E4" s="14"/>
      <c r="F4" s="14"/>
      <c r="G4" s="14"/>
    </row>
    <row r="5" spans="1:7" x14ac:dyDescent="0.2">
      <c r="A5" s="2"/>
      <c r="B5" s="2"/>
      <c r="C5" s="2"/>
      <c r="D5" s="32" t="s">
        <v>134</v>
      </c>
      <c r="E5" s="32"/>
      <c r="F5" s="32"/>
      <c r="G5" s="32"/>
    </row>
    <row r="6" spans="1:7" x14ac:dyDescent="0.2">
      <c r="A6" s="13" t="s">
        <v>135</v>
      </c>
      <c r="B6" s="13" t="s">
        <v>136</v>
      </c>
      <c r="C6" s="13" t="s">
        <v>137</v>
      </c>
      <c r="D6" s="13" t="s">
        <v>138</v>
      </c>
      <c r="E6" s="13" t="s">
        <v>139</v>
      </c>
      <c r="F6" s="13" t="s">
        <v>140</v>
      </c>
      <c r="G6" s="13" t="s">
        <v>141</v>
      </c>
    </row>
    <row r="7" spans="1:7" x14ac:dyDescent="0.2">
      <c r="A7" s="12">
        <v>408</v>
      </c>
      <c r="B7" s="6" t="s">
        <v>142</v>
      </c>
      <c r="C7" s="20">
        <v>1200</v>
      </c>
      <c r="D7" s="20"/>
      <c r="E7" s="20"/>
      <c r="F7" s="20"/>
      <c r="G7" s="20">
        <v>1200</v>
      </c>
    </row>
    <row r="8" spans="1:7" x14ac:dyDescent="0.2">
      <c r="A8" s="12">
        <v>409</v>
      </c>
      <c r="B8" s="6" t="s">
        <v>143</v>
      </c>
      <c r="C8" s="20">
        <v>19894</v>
      </c>
      <c r="D8" s="20">
        <v>19894</v>
      </c>
      <c r="E8" s="20"/>
      <c r="F8" s="20"/>
      <c r="G8" s="20"/>
    </row>
    <row r="9" spans="1:7" x14ac:dyDescent="0.2">
      <c r="A9" s="12">
        <v>410</v>
      </c>
      <c r="B9" s="6" t="s">
        <v>144</v>
      </c>
      <c r="C9" s="21">
        <v>28302</v>
      </c>
      <c r="D9" s="21">
        <v>8397</v>
      </c>
      <c r="E9" s="21">
        <v>19905</v>
      </c>
      <c r="F9" s="21"/>
      <c r="G9" s="21">
        <v>0</v>
      </c>
    </row>
    <row r="10" spans="1:7" x14ac:dyDescent="0.2">
      <c r="A10" s="12"/>
      <c r="B10" s="13" t="s">
        <v>145</v>
      </c>
      <c r="C10" s="22">
        <f>SUM(C7:C9)</f>
        <v>49396</v>
      </c>
      <c r="D10" s="22">
        <f>SUM(D8:D9)</f>
        <v>28291</v>
      </c>
      <c r="E10" s="22">
        <f>E9</f>
        <v>19905</v>
      </c>
      <c r="F10" s="22"/>
      <c r="G10" s="22">
        <f>G7</f>
        <v>1200</v>
      </c>
    </row>
    <row r="11" spans="1:7" x14ac:dyDescent="0.2">
      <c r="A11" s="12"/>
      <c r="B11" s="12"/>
      <c r="C11" s="13" t="s">
        <v>223</v>
      </c>
      <c r="D11" s="12"/>
      <c r="E11" s="12"/>
      <c r="F11" s="12"/>
      <c r="G11" s="12"/>
    </row>
    <row r="12" spans="1:7" x14ac:dyDescent="0.2">
      <c r="A12" s="12"/>
      <c r="B12" s="12"/>
      <c r="C12" s="12"/>
      <c r="D12" s="12"/>
      <c r="E12" s="12"/>
      <c r="F12" s="12"/>
      <c r="G12" s="12"/>
    </row>
    <row r="13" spans="1:7" x14ac:dyDescent="0.2">
      <c r="A13" s="30" t="s">
        <v>11</v>
      </c>
      <c r="B13" s="30"/>
      <c r="C13" s="30"/>
      <c r="D13" s="30"/>
      <c r="E13" s="30"/>
      <c r="F13" s="30"/>
      <c r="G13" s="30"/>
    </row>
    <row r="14" spans="1:7" x14ac:dyDescent="0.2">
      <c r="A14" s="30" t="s">
        <v>146</v>
      </c>
      <c r="B14" s="30"/>
      <c r="C14" s="30"/>
      <c r="D14" s="30"/>
      <c r="E14" s="30"/>
      <c r="F14" s="30"/>
      <c r="G14" s="30"/>
    </row>
    <row r="15" spans="1:7" x14ac:dyDescent="0.2">
      <c r="A15" s="31">
        <v>43100</v>
      </c>
      <c r="B15" s="31"/>
      <c r="C15" s="31"/>
      <c r="D15" s="31"/>
      <c r="E15" s="31"/>
      <c r="F15" s="31"/>
      <c r="G15" s="31"/>
    </row>
    <row r="16" spans="1:7" x14ac:dyDescent="0.2">
      <c r="A16" s="14"/>
      <c r="B16" s="14"/>
      <c r="C16" s="14"/>
      <c r="D16" s="14"/>
      <c r="E16" s="14"/>
      <c r="F16" s="14"/>
      <c r="G16" s="14"/>
    </row>
    <row r="17" spans="1:7" x14ac:dyDescent="0.2">
      <c r="A17" s="13" t="s">
        <v>147</v>
      </c>
      <c r="B17" s="13" t="s">
        <v>148</v>
      </c>
      <c r="C17" s="12"/>
      <c r="D17" s="12"/>
      <c r="E17" s="13" t="s">
        <v>149</v>
      </c>
      <c r="F17" s="12"/>
      <c r="G17" s="12"/>
    </row>
    <row r="18" spans="1:7" x14ac:dyDescent="0.2">
      <c r="A18" s="12">
        <v>253</v>
      </c>
      <c r="B18" s="6" t="s">
        <v>150</v>
      </c>
      <c r="C18" s="20"/>
      <c r="D18" s="20"/>
      <c r="E18" s="20">
        <v>4302.01</v>
      </c>
      <c r="F18" s="20"/>
      <c r="G18" s="12"/>
    </row>
    <row r="19" spans="1:7" x14ac:dyDescent="0.2">
      <c r="A19" s="12">
        <v>261</v>
      </c>
      <c r="B19" s="6" t="s">
        <v>151</v>
      </c>
      <c r="C19" s="20"/>
      <c r="D19" s="20"/>
      <c r="E19" s="21">
        <v>3650</v>
      </c>
      <c r="F19" s="20"/>
      <c r="G19" s="12"/>
    </row>
    <row r="20" spans="1:7" x14ac:dyDescent="0.2">
      <c r="A20" s="12"/>
      <c r="B20" s="12"/>
      <c r="C20" s="13" t="s">
        <v>145</v>
      </c>
      <c r="D20" s="12"/>
      <c r="E20" s="22">
        <f>SUM(E18:E19)</f>
        <v>7952.01</v>
      </c>
      <c r="F20" s="13" t="s">
        <v>223</v>
      </c>
      <c r="G20" s="12"/>
    </row>
    <row r="21" spans="1:7" x14ac:dyDescent="0.2">
      <c r="A21" s="12"/>
      <c r="B21" s="12"/>
      <c r="C21" s="12"/>
      <c r="D21" s="12"/>
      <c r="E21" s="12"/>
      <c r="F21" s="12"/>
      <c r="G21" s="12"/>
    </row>
    <row r="22" spans="1:7" x14ac:dyDescent="0.2">
      <c r="A22" s="12"/>
      <c r="B22" s="12"/>
      <c r="C22" s="12"/>
      <c r="D22" s="12"/>
      <c r="E22" s="12"/>
      <c r="F22" s="12"/>
      <c r="G22" s="12"/>
    </row>
    <row r="23" spans="1:7" x14ac:dyDescent="0.2">
      <c r="A23" s="30" t="s">
        <v>11</v>
      </c>
      <c r="B23" s="30"/>
      <c r="C23" s="30"/>
      <c r="D23" s="30"/>
      <c r="E23" s="30"/>
      <c r="F23" s="30"/>
      <c r="G23" s="30"/>
    </row>
    <row r="24" spans="1:7" x14ac:dyDescent="0.2">
      <c r="A24" s="30" t="s">
        <v>152</v>
      </c>
      <c r="B24" s="30"/>
      <c r="C24" s="30"/>
      <c r="D24" s="30"/>
      <c r="E24" s="30"/>
      <c r="F24" s="30"/>
      <c r="G24" s="30"/>
    </row>
    <row r="25" spans="1:7" x14ac:dyDescent="0.2">
      <c r="A25" s="31">
        <v>43100</v>
      </c>
      <c r="B25" s="31"/>
      <c r="C25" s="31"/>
      <c r="D25" s="31"/>
      <c r="E25" s="31"/>
      <c r="F25" s="31"/>
      <c r="G25" s="31"/>
    </row>
    <row r="26" spans="1:7" x14ac:dyDescent="0.2">
      <c r="A26" s="14"/>
      <c r="B26" s="14"/>
      <c r="C26" s="14"/>
      <c r="D26" s="14"/>
      <c r="E26" s="14"/>
      <c r="F26" s="14"/>
      <c r="G26" s="14"/>
    </row>
    <row r="27" spans="1:7" x14ac:dyDescent="0.2">
      <c r="A27" s="13" t="s">
        <v>153</v>
      </c>
      <c r="B27" s="12"/>
      <c r="C27" s="13" t="s">
        <v>154</v>
      </c>
      <c r="D27" s="13" t="s">
        <v>155</v>
      </c>
      <c r="E27" s="13" t="s">
        <v>156</v>
      </c>
      <c r="F27" s="12"/>
      <c r="G27" s="12"/>
    </row>
    <row r="28" spans="1:7" x14ac:dyDescent="0.2">
      <c r="A28" s="6" t="s">
        <v>157</v>
      </c>
      <c r="B28" s="12"/>
      <c r="C28" s="20">
        <v>49500</v>
      </c>
      <c r="D28" s="20">
        <v>49500</v>
      </c>
      <c r="E28" s="20"/>
      <c r="F28" s="12"/>
      <c r="G28" s="12"/>
    </row>
    <row r="29" spans="1:7" x14ac:dyDescent="0.2">
      <c r="A29" s="6" t="s">
        <v>158</v>
      </c>
      <c r="B29" s="12"/>
      <c r="C29" s="20">
        <v>69255</v>
      </c>
      <c r="D29" s="20">
        <v>34627.5</v>
      </c>
      <c r="E29" s="20">
        <v>34627.5</v>
      </c>
      <c r="F29" s="12"/>
      <c r="G29" s="12"/>
    </row>
    <row r="30" spans="1:7" x14ac:dyDescent="0.2">
      <c r="A30" s="6" t="s">
        <v>159</v>
      </c>
      <c r="B30" s="12"/>
      <c r="C30" s="20">
        <v>200600</v>
      </c>
      <c r="D30" s="20">
        <v>30099</v>
      </c>
      <c r="E30" s="20">
        <v>170561</v>
      </c>
      <c r="F30" s="12"/>
      <c r="G30" s="12"/>
    </row>
    <row r="31" spans="1:7" x14ac:dyDescent="0.2">
      <c r="A31" s="6" t="s">
        <v>160</v>
      </c>
      <c r="B31" s="12"/>
      <c r="C31" s="20">
        <v>7367</v>
      </c>
      <c r="D31" s="20">
        <v>736.7</v>
      </c>
      <c r="E31" s="20">
        <v>6630.3</v>
      </c>
      <c r="F31" s="12"/>
      <c r="G31" s="12"/>
    </row>
    <row r="32" spans="1:7" x14ac:dyDescent="0.2">
      <c r="A32" s="6" t="s">
        <v>161</v>
      </c>
      <c r="B32" s="12"/>
      <c r="C32" s="21">
        <v>3699.4</v>
      </c>
      <c r="D32" s="21">
        <v>369.94</v>
      </c>
      <c r="E32" s="21">
        <v>3329.46</v>
      </c>
      <c r="F32" s="12"/>
      <c r="G32" s="12"/>
    </row>
    <row r="33" spans="3:5" x14ac:dyDescent="0.2">
      <c r="C33" s="4">
        <f>SUM(C28:C32)</f>
        <v>330421.40000000002</v>
      </c>
      <c r="D33" s="4">
        <f>SUM(D28:D32)</f>
        <v>115333.14</v>
      </c>
      <c r="E33" s="4">
        <f>SUM(E29:E32)</f>
        <v>215148.25999999998</v>
      </c>
    </row>
    <row r="34" spans="3:5" x14ac:dyDescent="0.2">
      <c r="C34" s="13" t="s">
        <v>223</v>
      </c>
    </row>
  </sheetData>
  <mergeCells count="10">
    <mergeCell ref="A15:G15"/>
    <mergeCell ref="A23:G23"/>
    <mergeCell ref="A24:G24"/>
    <mergeCell ref="A25:G25"/>
    <mergeCell ref="A1:G1"/>
    <mergeCell ref="A2:G2"/>
    <mergeCell ref="A3:G3"/>
    <mergeCell ref="D5:G5"/>
    <mergeCell ref="A13:G13"/>
    <mergeCell ref="A14:G14"/>
  </mergeCells>
  <pageMargins left="0.7" right="0.7" top="0.75" bottom="0.75" header="0.3" footer="0.3"/>
  <pageSetup scale="70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86CAA-F4DA-A743-BB61-1D207939F6A1}">
  <dimension ref="A1:E32"/>
  <sheetViews>
    <sheetView workbookViewId="0">
      <selection activeCell="D31" sqref="D31"/>
    </sheetView>
  </sheetViews>
  <sheetFormatPr baseColWidth="10" defaultRowHeight="16" x14ac:dyDescent="0.2"/>
  <cols>
    <col min="2" max="2" width="33.6640625" customWidth="1"/>
    <col min="3" max="3" width="20.1640625" customWidth="1"/>
    <col min="4" max="4" width="17.33203125" customWidth="1"/>
  </cols>
  <sheetData>
    <row r="1" spans="1:5" x14ac:dyDescent="0.2">
      <c r="A1" s="30" t="s">
        <v>110</v>
      </c>
      <c r="B1" s="30"/>
      <c r="C1" s="30"/>
      <c r="D1" s="30"/>
      <c r="E1" s="30"/>
    </row>
    <row r="2" spans="1:5" x14ac:dyDescent="0.2">
      <c r="A2" s="30" t="s">
        <v>111</v>
      </c>
      <c r="B2" s="30"/>
      <c r="C2" s="30"/>
      <c r="D2" s="30"/>
      <c r="E2" s="30"/>
    </row>
    <row r="3" spans="1:5" x14ac:dyDescent="0.2">
      <c r="A3" s="31">
        <v>43100</v>
      </c>
      <c r="B3" s="31"/>
      <c r="C3" s="31"/>
      <c r="D3" s="31"/>
      <c r="E3" s="31"/>
    </row>
    <row r="5" spans="1:5" x14ac:dyDescent="0.2">
      <c r="A5" s="2" t="s">
        <v>112</v>
      </c>
      <c r="B5" s="2" t="s">
        <v>40</v>
      </c>
      <c r="C5" s="13" t="s">
        <v>43</v>
      </c>
      <c r="D5" s="13" t="s">
        <v>113</v>
      </c>
    </row>
    <row r="6" spans="1:5" x14ac:dyDescent="0.2">
      <c r="B6" s="13" t="s">
        <v>52</v>
      </c>
      <c r="C6" s="23"/>
      <c r="D6" s="23"/>
    </row>
    <row r="7" spans="1:5" x14ac:dyDescent="0.2">
      <c r="A7" s="12">
        <v>10100</v>
      </c>
      <c r="B7" t="s">
        <v>53</v>
      </c>
      <c r="C7" s="23">
        <f>Worksheet!E8</f>
        <v>85793.06</v>
      </c>
      <c r="D7" s="23"/>
    </row>
    <row r="8" spans="1:5" x14ac:dyDescent="0.2">
      <c r="A8" s="12">
        <v>10200</v>
      </c>
      <c r="B8" t="s">
        <v>114</v>
      </c>
      <c r="C8" s="23">
        <f>Worksheet!E9</f>
        <v>49396</v>
      </c>
      <c r="D8" s="23"/>
    </row>
    <row r="9" spans="1:5" x14ac:dyDescent="0.2">
      <c r="A9" s="12">
        <v>10300</v>
      </c>
      <c r="B9" t="s">
        <v>115</v>
      </c>
      <c r="C9" s="23">
        <f>Worksheet!E10</f>
        <v>375</v>
      </c>
      <c r="D9" s="23"/>
    </row>
    <row r="10" spans="1:5" x14ac:dyDescent="0.2">
      <c r="A10" s="12">
        <v>10400</v>
      </c>
      <c r="B10" t="s">
        <v>116</v>
      </c>
      <c r="C10" s="23"/>
      <c r="D10" s="23">
        <f>Worksheet!H11</f>
        <v>3814.84</v>
      </c>
    </row>
    <row r="11" spans="1:5" x14ac:dyDescent="0.2">
      <c r="A11" s="12">
        <v>10500</v>
      </c>
      <c r="B11" t="s">
        <v>57</v>
      </c>
      <c r="C11" s="23">
        <f>Worksheet!I12</f>
        <v>186877</v>
      </c>
      <c r="D11" s="23"/>
    </row>
    <row r="12" spans="1:5" x14ac:dyDescent="0.2">
      <c r="A12" s="12">
        <v>10600</v>
      </c>
      <c r="B12" t="s">
        <v>117</v>
      </c>
      <c r="C12" s="23">
        <f>Worksheet!E13</f>
        <v>1500</v>
      </c>
      <c r="D12" s="23"/>
    </row>
    <row r="13" spans="1:5" x14ac:dyDescent="0.2">
      <c r="A13" s="12">
        <v>10700</v>
      </c>
      <c r="B13" t="s">
        <v>118</v>
      </c>
      <c r="C13" s="23">
        <f>Worksheet!E14</f>
        <v>22819</v>
      </c>
      <c r="D13" s="23"/>
    </row>
    <row r="14" spans="1:5" x14ac:dyDescent="0.2">
      <c r="A14" s="12">
        <v>10800</v>
      </c>
      <c r="B14" t="s">
        <v>119</v>
      </c>
      <c r="C14" s="23">
        <f>Worksheet!E16</f>
        <v>330481.40000000002</v>
      </c>
      <c r="D14" s="23"/>
    </row>
    <row r="15" spans="1:5" x14ac:dyDescent="0.2">
      <c r="A15" s="12">
        <v>10900</v>
      </c>
      <c r="B15" t="s">
        <v>120</v>
      </c>
      <c r="C15" s="23"/>
      <c r="D15" s="23">
        <f>Worksheet!J17</f>
        <v>115333.14</v>
      </c>
    </row>
    <row r="16" spans="1:5" x14ac:dyDescent="0.2">
      <c r="A16" s="12">
        <v>11000</v>
      </c>
      <c r="B16" t="s">
        <v>121</v>
      </c>
      <c r="C16" s="23">
        <f>Worksheet!E18</f>
        <v>7000</v>
      </c>
      <c r="D16" s="23"/>
    </row>
    <row r="17" spans="1:4" x14ac:dyDescent="0.2">
      <c r="B17" s="13" t="s">
        <v>64</v>
      </c>
      <c r="C17" s="23"/>
      <c r="D17" s="23"/>
    </row>
    <row r="18" spans="1:4" x14ac:dyDescent="0.2">
      <c r="A18" s="12">
        <v>20100</v>
      </c>
      <c r="B18" t="s">
        <v>122</v>
      </c>
      <c r="C18" s="23"/>
      <c r="D18" s="23">
        <f>Worksheet!F20</f>
        <v>7952.01</v>
      </c>
    </row>
    <row r="19" spans="1:4" x14ac:dyDescent="0.2">
      <c r="A19" s="12">
        <v>20300</v>
      </c>
      <c r="B19" t="s">
        <v>123</v>
      </c>
      <c r="C19" s="23"/>
      <c r="D19" s="23">
        <f>Worksheet!F22</f>
        <v>1415</v>
      </c>
    </row>
    <row r="20" spans="1:4" x14ac:dyDescent="0.2">
      <c r="A20" s="12">
        <v>20400</v>
      </c>
      <c r="B20" t="s">
        <v>124</v>
      </c>
      <c r="C20" s="23"/>
      <c r="D20" s="23">
        <f>Worksheet!F23</f>
        <v>109.82</v>
      </c>
    </row>
    <row r="21" spans="1:4" x14ac:dyDescent="0.2">
      <c r="A21" s="12">
        <v>20500</v>
      </c>
      <c r="B21" t="s">
        <v>125</v>
      </c>
      <c r="C21" s="23"/>
      <c r="D21" s="23">
        <f>Worksheet!F24</f>
        <v>18.559999999999999</v>
      </c>
    </row>
    <row r="22" spans="1:4" x14ac:dyDescent="0.2">
      <c r="A22" s="12">
        <v>20600</v>
      </c>
      <c r="B22" t="s">
        <v>126</v>
      </c>
      <c r="C22" s="23"/>
      <c r="D22" s="23">
        <f>Worksheet!F25</f>
        <v>2196.7600000000002</v>
      </c>
    </row>
    <row r="23" spans="1:4" x14ac:dyDescent="0.2">
      <c r="A23" s="12">
        <v>20700</v>
      </c>
      <c r="B23" t="s">
        <v>127</v>
      </c>
      <c r="C23" s="23"/>
      <c r="D23" s="23">
        <v>28406.84</v>
      </c>
    </row>
    <row r="24" spans="1:4" x14ac:dyDescent="0.2">
      <c r="A24" s="12">
        <v>20800</v>
      </c>
      <c r="B24" t="s">
        <v>128</v>
      </c>
      <c r="C24" s="23"/>
      <c r="D24" s="23">
        <f>Worksheet!J27</f>
        <v>8250</v>
      </c>
    </row>
    <row r="25" spans="1:4" x14ac:dyDescent="0.2">
      <c r="A25" s="12">
        <v>20900</v>
      </c>
      <c r="B25" t="s">
        <v>129</v>
      </c>
      <c r="C25" s="23"/>
      <c r="D25" s="23">
        <f>Worksheet!J28</f>
        <v>106.85</v>
      </c>
    </row>
    <row r="26" spans="1:4" x14ac:dyDescent="0.2">
      <c r="A26" s="12">
        <v>21000</v>
      </c>
      <c r="B26" t="s">
        <v>130</v>
      </c>
      <c r="C26" s="23"/>
      <c r="D26" s="23">
        <f>Worksheet!J29</f>
        <v>48000</v>
      </c>
    </row>
    <row r="27" spans="1:4" x14ac:dyDescent="0.2">
      <c r="A27" s="12">
        <v>21100</v>
      </c>
      <c r="B27" t="s">
        <v>75</v>
      </c>
      <c r="C27" s="23"/>
      <c r="D27" s="23">
        <f>Worksheet!J30</f>
        <v>1800</v>
      </c>
    </row>
    <row r="28" spans="1:4" x14ac:dyDescent="0.2">
      <c r="B28" s="13" t="s">
        <v>131</v>
      </c>
      <c r="C28" s="23"/>
      <c r="D28" s="23"/>
    </row>
    <row r="29" spans="1:4" x14ac:dyDescent="0.2">
      <c r="A29" s="12">
        <v>26000</v>
      </c>
      <c r="B29" t="s">
        <v>132</v>
      </c>
      <c r="C29" s="23"/>
      <c r="D29" s="23">
        <f>Worksheet!J32</f>
        <v>225000</v>
      </c>
    </row>
    <row r="30" spans="1:4" ht="19" x14ac:dyDescent="0.35">
      <c r="A30" s="12">
        <v>29000</v>
      </c>
      <c r="B30" t="s">
        <v>80</v>
      </c>
      <c r="C30" s="27">
        <v>0</v>
      </c>
      <c r="D30" s="27">
        <v>241837.64</v>
      </c>
    </row>
    <row r="31" spans="1:4" x14ac:dyDescent="0.2">
      <c r="B31" s="13" t="s">
        <v>107</v>
      </c>
      <c r="C31" s="25">
        <f>SUM(C7:C16)</f>
        <v>684241.46</v>
      </c>
      <c r="D31" s="25">
        <f>SUM(D10:D30)</f>
        <v>684241.46</v>
      </c>
    </row>
    <row r="32" spans="1:4" x14ac:dyDescent="0.2">
      <c r="D32" s="13" t="s">
        <v>222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of Contents</vt:lpstr>
      <vt:lpstr>Bank Reconciliation</vt:lpstr>
      <vt:lpstr>Worksheet</vt:lpstr>
      <vt:lpstr>Statement of Income </vt:lpstr>
      <vt:lpstr>Classified Balance Sheet</vt:lpstr>
      <vt:lpstr>Trial Balances</vt:lpstr>
      <vt:lpstr>Post-Closing Trial Balance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2019-04-23T16:47:16Z</cp:lastPrinted>
  <dcterms:created xsi:type="dcterms:W3CDTF">2019-04-11T17:08:54Z</dcterms:created>
  <dcterms:modified xsi:type="dcterms:W3CDTF">2019-04-28T23:50:13Z</dcterms:modified>
</cp:coreProperties>
</file>