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admin\Desktop\NOVA\ACT 5140\"/>
    </mc:Choice>
  </mc:AlternateContent>
  <xr:revisionPtr revIDLastSave="0" documentId="10_ncr:100000_{E1CD1EE3-0C9D-4A79-B397-275B8B79DAF0}" xr6:coauthVersionLast="31" xr6:coauthVersionMax="31" xr10:uidLastSave="{00000000-0000-0000-0000-000000000000}"/>
  <bookViews>
    <workbookView xWindow="0" yWindow="0" windowWidth="11280" windowHeight="7728" tabRatio="857" firstSheet="2" activeTab="3" xr2:uid="{00000000-000D-0000-FFFF-FFFF00000000}"/>
  </bookViews>
  <sheets>
    <sheet name="CONSOLIDATED STATEMENTS OF INCO" sheetId="2" r:id="rId1"/>
    <sheet name="CONSOLIDATED BALANCE SHEETS" sheetId="1" r:id="rId2"/>
    <sheet name=" Solvency Ratios" sheetId="3" r:id="rId3"/>
    <sheet name="Performance Ratios" sheetId="4" r:id="rId4"/>
  </sheets>
  <calcPr calcId="17901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15" i="4"/>
  <c r="A16" i="4"/>
  <c r="A12" i="4"/>
  <c r="B11" i="4" s="1"/>
  <c r="A6" i="4"/>
  <c r="A3" i="4"/>
  <c r="B2" i="4" s="1"/>
  <c r="B26" i="3"/>
  <c r="B23" i="3"/>
  <c r="B19" i="3"/>
  <c r="A20" i="3"/>
  <c r="A16" i="3"/>
  <c r="A30" i="3"/>
  <c r="B29" i="3" s="1"/>
  <c r="A12" i="3"/>
  <c r="B11" i="3" s="1"/>
  <c r="B8" i="3"/>
  <c r="B5" i="3"/>
  <c r="B2" i="3"/>
  <c r="B8" i="4" l="1"/>
  <c r="B5" i="4"/>
  <c r="B15" i="3"/>
  <c r="F32" i="1" l="1"/>
  <c r="E32" i="1"/>
  <c r="C32" i="1"/>
  <c r="F31" i="1"/>
  <c r="E31" i="1"/>
  <c r="C31" i="1"/>
  <c r="F30" i="1"/>
  <c r="E30" i="1"/>
  <c r="C30" i="1"/>
  <c r="F29" i="1"/>
  <c r="E29" i="1"/>
  <c r="C29" i="1"/>
  <c r="F28" i="1"/>
  <c r="E28" i="1"/>
  <c r="C28" i="1"/>
  <c r="F27" i="1"/>
  <c r="E27" i="1"/>
  <c r="C27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7" i="1"/>
  <c r="E17" i="1"/>
  <c r="C17" i="1"/>
  <c r="F16" i="1"/>
  <c r="E16" i="1"/>
  <c r="C16" i="1"/>
  <c r="F14" i="1"/>
  <c r="E14" i="1"/>
  <c r="C14" i="1"/>
  <c r="F13" i="1"/>
  <c r="E13" i="1"/>
  <c r="C13" i="1"/>
  <c r="F12" i="1"/>
  <c r="E12" i="1"/>
  <c r="C12" i="1"/>
  <c r="F11" i="1"/>
  <c r="E11" i="1"/>
  <c r="C11" i="1"/>
  <c r="F10" i="1"/>
  <c r="E10" i="1"/>
  <c r="C10" i="1"/>
  <c r="F9" i="1"/>
  <c r="E9" i="1"/>
  <c r="C9" i="1"/>
  <c r="F8" i="1"/>
  <c r="E8" i="1"/>
  <c r="C8" i="1"/>
  <c r="F7" i="1"/>
  <c r="E7" i="1"/>
  <c r="C7" i="1"/>
  <c r="F6" i="1"/>
  <c r="E6" i="1"/>
  <c r="C6" i="1"/>
  <c r="F5" i="1"/>
  <c r="E5" i="1"/>
  <c r="C5" i="1"/>
  <c r="F4" i="1"/>
  <c r="E4" i="1"/>
  <c r="C4" i="1"/>
  <c r="F3" i="1"/>
  <c r="E3" i="1"/>
  <c r="C3" i="1"/>
  <c r="G17" i="2"/>
  <c r="E17" i="2"/>
  <c r="C17" i="2"/>
  <c r="G16" i="2"/>
  <c r="E16" i="2"/>
  <c r="C16" i="2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  <c r="G9" i="2"/>
  <c r="E9" i="2"/>
  <c r="C9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</calcChain>
</file>

<file path=xl/sharedStrings.xml><?xml version="1.0" encoding="utf-8"?>
<sst xmlns="http://schemas.openxmlformats.org/spreadsheetml/2006/main" count="100" uniqueCount="94">
  <si>
    <t>Total liabilities and shareholders' equity</t>
  </si>
  <si>
    <t>Total shareholders' equity</t>
  </si>
  <si>
    <t>Accumulated other comprehensive loss</t>
  </si>
  <si>
    <t>Retained earnings</t>
  </si>
  <si>
    <t>Paid-in capital</t>
  </si>
  <si>
    <t>Ordinary shares, $0.01 par value; 200,000,000 shares authorized; 48,759,481 and 51,256,906 issued and outstanding, respectively</t>
  </si>
  <si>
    <t>Shareholders' equity:</t>
  </si>
  <si>
    <t xml:space="preserve"> </t>
  </si>
  <si>
    <t>Commitments and contingencies (See note 16)</t>
  </si>
  <si>
    <t>Total liabilities</t>
  </si>
  <si>
    <t>Deferred income taxes</t>
  </si>
  <si>
    <t>Other noncurrent liabilities</t>
  </si>
  <si>
    <t>Retirement benefits</t>
  </si>
  <si>
    <t>Long-term debt and capital lease obligations</t>
  </si>
  <si>
    <t>Total current liabilities</t>
  </si>
  <si>
    <t>Income taxes and other taxes payable</t>
  </si>
  <si>
    <t>Current portion of long-term debt and capital lease obligations</t>
  </si>
  <si>
    <t>Accounts payable and accrued expenses</t>
  </si>
  <si>
    <t>Current liabilities:</t>
  </si>
  <si>
    <t>Total assets</t>
  </si>
  <si>
    <t>Other noncurrent assets</t>
  </si>
  <si>
    <t>Goodwill</t>
  </si>
  <si>
    <t>Property, plant and equipment, net</t>
  </si>
  <si>
    <t>Investments in and advances to unconsolidated companies</t>
  </si>
  <si>
    <t>Total current assets</t>
  </si>
  <si>
    <t>Prepaid expenses and other current assets</t>
  </si>
  <si>
    <t>Inventories, net</t>
  </si>
  <si>
    <t>Other accounts receivable, net of allowance of $8.8 and $7.8, respectively</t>
  </si>
  <si>
    <t>Trade accounts receivable, net of allowance of $12.8 and $11.3, respectively</t>
  </si>
  <si>
    <t>Cash and cash equivalents</t>
  </si>
  <si>
    <t>Current assets:</t>
  </si>
  <si>
    <t>Dec. 30, 2016</t>
  </si>
  <si>
    <t>Dec. 29, 2017</t>
  </si>
  <si>
    <t>CONSOLIDATED BALANCE SHEETS - USD ($) $ in Millions</t>
  </si>
  <si>
    <t>Net income</t>
  </si>
  <si>
    <t>Provision for income taxes</t>
  </si>
  <si>
    <t>Income before income taxes</t>
  </si>
  <si>
    <t>Other expense, net</t>
  </si>
  <si>
    <t>Interest income</t>
  </si>
  <si>
    <t>Interest expense</t>
  </si>
  <si>
    <t>Operating income</t>
  </si>
  <si>
    <t>Asset impairment and other charges, net</t>
  </si>
  <si>
    <t>Goodwill and trademarks impairment charges</t>
  </si>
  <si>
    <t>Loss (gain) on disposal of property, plant and equipment</t>
  </si>
  <si>
    <t>Selling, general and administrative expenses</t>
  </si>
  <si>
    <t>Gross profit</t>
  </si>
  <si>
    <t>Cost of products sold</t>
  </si>
  <si>
    <t>Net sales</t>
  </si>
  <si>
    <t>Income Statement [Abstract]</t>
  </si>
  <si>
    <t>Jan. 01, 2016</t>
  </si>
  <si>
    <t>12 Months Ended</t>
  </si>
  <si>
    <t>CONSOLIDATED STATEMENTS OF INCOME - USD ($) $ in Millions</t>
  </si>
  <si>
    <t>Common Size 2017</t>
  </si>
  <si>
    <t>Common Size 2016</t>
  </si>
  <si>
    <t>Horizontal Analysis</t>
  </si>
  <si>
    <t>Horizonal Analysis</t>
  </si>
  <si>
    <t xml:space="preserve">Working Capital = </t>
  </si>
  <si>
    <t>Current Assets - Current Liabilities</t>
  </si>
  <si>
    <t>Current Ratio =</t>
  </si>
  <si>
    <t xml:space="preserve">Acid Test Ratio = </t>
  </si>
  <si>
    <t xml:space="preserve">Inventory Turnover = </t>
  </si>
  <si>
    <t>Days Sales in receivables =</t>
  </si>
  <si>
    <t>Days Sales in inventory =</t>
  </si>
  <si>
    <t>Debt to equity ratio =</t>
  </si>
  <si>
    <t>Times - interest - earned =</t>
  </si>
  <si>
    <t>Current Assets / Current Liabilities</t>
  </si>
  <si>
    <t>(Cash + Marketable Securities + Current Accounts receivable) / Current Liabilites</t>
  </si>
  <si>
    <t>COGS / Average Inventory</t>
  </si>
  <si>
    <t>Avg AR / Avg daily credit sales</t>
  </si>
  <si>
    <t>Avg inventory / Avg daily COGS</t>
  </si>
  <si>
    <t>Total liabilities / total stockholders equity</t>
  </si>
  <si>
    <t>AR Turnover =</t>
  </si>
  <si>
    <t>Net sales / Avg AR</t>
  </si>
  <si>
    <t>Asset Turnover =</t>
  </si>
  <si>
    <t xml:space="preserve">Gross Margin = </t>
  </si>
  <si>
    <t>Average Interest Rate =</t>
  </si>
  <si>
    <t>Return on Equity =</t>
  </si>
  <si>
    <t xml:space="preserve">Return on Assets = </t>
  </si>
  <si>
    <t>Return on Sales =</t>
  </si>
  <si>
    <t>Net Sales / Avg total assets</t>
  </si>
  <si>
    <t>(Net Income + net of tax interest expense) / Sales</t>
  </si>
  <si>
    <t>(net income + net of tax interest expense) / Avg total assets</t>
  </si>
  <si>
    <t>Net income / Avg stockholders equity</t>
  </si>
  <si>
    <t>Interest expense / Avg total liabilities</t>
  </si>
  <si>
    <t>Gross profit / Net Sales</t>
  </si>
  <si>
    <t>Avg Inventory (2016+2017)/2</t>
  </si>
  <si>
    <t>Avg AR (2016+2017)/2</t>
  </si>
  <si>
    <t>Avg daily sales (sales / 365)</t>
  </si>
  <si>
    <t>Avg daily COGS = COGS/365</t>
  </si>
  <si>
    <t>(Net income + interest expense + interest expense) / interest expense</t>
  </si>
  <si>
    <t>Avg Total Asset (2016+2017)/2</t>
  </si>
  <si>
    <t>net of tax interest = interest expense (1-tax rate)</t>
  </si>
  <si>
    <t>Avg stockholder equity = (2016+2017)/2</t>
  </si>
  <si>
    <t>Avg total liabilities = (2016+2017)/2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</si>
</sst>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 &quot;#,##0.0_);_(&quot;$ &quot;\(#,##0.0\)"/>
    <numFmt numFmtId="165" formatCode="#,##0.0_);\(#,##0.0\)"/>
    <numFmt numFmtId="166" formatCode="_(&quot;$ &quot;#,##0.00_);_(&quot;$ &quot;\(#,##0.00\)"/>
    <numFmt numFmtId="167" formatCode="0.0%"/>
    <numFmt numFmtId="168" formatCode="#,##0.0_);[Red]\(#,##0.0\)"/>
    <numFmt numFmtId="172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u val="double"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37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right" vertical="top"/>
    </xf>
    <xf numFmtId="39" fontId="1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37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167" fontId="1" fillId="0" borderId="0" xfId="2" applyNumberFormat="1" applyFont="1" applyAlignment="1">
      <alignment horizontal="right" vertical="top"/>
    </xf>
    <xf numFmtId="167" fontId="0" fillId="0" borderId="0" xfId="2" applyNumberFormat="1" applyFont="1"/>
    <xf numFmtId="168" fontId="1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68" fontId="0" fillId="0" borderId="0" xfId="0" applyNumberFormat="1"/>
    <xf numFmtId="168" fontId="1" fillId="0" borderId="0" xfId="0" applyNumberFormat="1" applyFont="1" applyAlignment="1">
      <alignment vertical="top" wrapText="1"/>
    </xf>
    <xf numFmtId="44" fontId="1" fillId="0" borderId="0" xfId="1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172" fontId="0" fillId="0" borderId="0" xfId="0" applyNumberFormat="1"/>
    <xf numFmtId="165" fontId="0" fillId="0" borderId="0" xfId="1" applyNumberFormat="1" applyFont="1"/>
    <xf numFmtId="39" fontId="0" fillId="0" borderId="0" xfId="0" applyNumberFormat="1"/>
    <xf numFmtId="165" fontId="0" fillId="0" borderId="0" xfId="0" applyNumberForma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="70" zoomScaleNormal="70" workbookViewId="0">
      <selection activeCell="D7" sqref="D7"/>
    </sheetView>
  </sheetViews>
  <sheetFormatPr defaultRowHeight="14.4" x14ac:dyDescent="0.3"/>
  <cols>
    <col min="1" max="1" width="50.21875" customWidth="1"/>
    <col min="2" max="2" width="16" customWidth="1"/>
    <col min="3" max="3" width="16" style="13" customWidth="1"/>
    <col min="4" max="4" width="14" customWidth="1"/>
    <col min="5" max="5" width="14" style="13" customWidth="1"/>
    <col min="6" max="6" width="14" hidden="1" customWidth="1"/>
  </cols>
  <sheetData>
    <row r="1" spans="1:7" x14ac:dyDescent="0.3">
      <c r="A1" s="24" t="s">
        <v>51</v>
      </c>
      <c r="B1" s="26" t="s">
        <v>50</v>
      </c>
      <c r="C1" s="26"/>
      <c r="D1" s="25"/>
      <c r="E1" s="25"/>
      <c r="F1" s="25"/>
    </row>
    <row r="2" spans="1:7" ht="43.2" x14ac:dyDescent="0.3">
      <c r="A2" s="25"/>
      <c r="B2" s="6" t="s">
        <v>32</v>
      </c>
      <c r="C2" s="14" t="s">
        <v>52</v>
      </c>
      <c r="D2" s="6" t="s">
        <v>31</v>
      </c>
      <c r="E2" s="14" t="s">
        <v>53</v>
      </c>
      <c r="F2" s="6" t="s">
        <v>49</v>
      </c>
      <c r="G2" s="14" t="s">
        <v>54</v>
      </c>
    </row>
    <row r="3" spans="1:7" x14ac:dyDescent="0.3">
      <c r="A3" s="5" t="s">
        <v>48</v>
      </c>
    </row>
    <row r="4" spans="1:7" x14ac:dyDescent="0.3">
      <c r="A4" s="2" t="s">
        <v>47</v>
      </c>
      <c r="B4" s="23">
        <v>4085.9</v>
      </c>
      <c r="C4" s="16">
        <f>B4/B$4</f>
        <v>1</v>
      </c>
      <c r="D4" s="23">
        <v>4011.5</v>
      </c>
      <c r="E4" s="16">
        <f>D4/D$4</f>
        <v>1</v>
      </c>
      <c r="F4" s="1">
        <v>4056.5</v>
      </c>
      <c r="G4" s="17">
        <f>(B4-D4)/D4</f>
        <v>1.8546678299887844E-2</v>
      </c>
    </row>
    <row r="5" spans="1:7" x14ac:dyDescent="0.3">
      <c r="A5" s="2" t="s">
        <v>46</v>
      </c>
      <c r="B5" s="19">
        <v>3754.3</v>
      </c>
      <c r="C5" s="16">
        <f t="shared" ref="C5:C17" si="0">B5/B$4</f>
        <v>0.91884284980053355</v>
      </c>
      <c r="D5" s="19">
        <v>3550.1</v>
      </c>
      <c r="E5" s="16">
        <f t="shared" ref="E5:E17" si="1">D5/D$4</f>
        <v>0.88498068054343759</v>
      </c>
      <c r="F5" s="10">
        <v>3714.2</v>
      </c>
      <c r="G5" s="17">
        <f t="shared" ref="G5:G17" si="2">(B5-D5)/D5</f>
        <v>5.751950649277493E-2</v>
      </c>
    </row>
    <row r="6" spans="1:7" x14ac:dyDescent="0.3">
      <c r="A6" s="2" t="s">
        <v>45</v>
      </c>
      <c r="B6" s="19">
        <v>331.6</v>
      </c>
      <c r="C6" s="16">
        <f t="shared" si="0"/>
        <v>8.1157150199466468E-2</v>
      </c>
      <c r="D6" s="19">
        <v>461.4</v>
      </c>
      <c r="E6" s="16">
        <f t="shared" si="1"/>
        <v>0.11501931945656238</v>
      </c>
      <c r="F6" s="10">
        <v>342.3</v>
      </c>
      <c r="G6" s="17">
        <f t="shared" si="2"/>
        <v>-0.28131772865192883</v>
      </c>
    </row>
    <row r="7" spans="1:7" x14ac:dyDescent="0.3">
      <c r="A7" s="2" t="s">
        <v>44</v>
      </c>
      <c r="B7" s="18">
        <v>173.2</v>
      </c>
      <c r="C7" s="16">
        <f t="shared" si="0"/>
        <v>4.2389681587899845E-2</v>
      </c>
      <c r="D7" s="18">
        <v>187.4</v>
      </c>
      <c r="E7" s="16">
        <f t="shared" si="1"/>
        <v>4.6715692384394866E-2</v>
      </c>
      <c r="F7" s="3">
        <v>183.9</v>
      </c>
      <c r="G7" s="17">
        <f t="shared" si="2"/>
        <v>-7.5773745997865613E-2</v>
      </c>
    </row>
    <row r="8" spans="1:7" x14ac:dyDescent="0.3">
      <c r="A8" s="2" t="s">
        <v>43</v>
      </c>
      <c r="B8" s="18">
        <v>3</v>
      </c>
      <c r="C8" s="16">
        <f t="shared" si="0"/>
        <v>7.3423236006754937E-4</v>
      </c>
      <c r="D8" s="18">
        <v>0</v>
      </c>
      <c r="E8" s="16">
        <f t="shared" si="1"/>
        <v>0</v>
      </c>
      <c r="F8" s="3">
        <v>-2.1</v>
      </c>
      <c r="G8" s="17"/>
    </row>
    <row r="9" spans="1:7" x14ac:dyDescent="0.3">
      <c r="A9" s="2" t="s">
        <v>42</v>
      </c>
      <c r="B9" s="18">
        <v>0.9</v>
      </c>
      <c r="C9" s="16">
        <f t="shared" si="0"/>
        <v>2.202697080202648E-4</v>
      </c>
      <c r="D9" s="18">
        <v>2.6</v>
      </c>
      <c r="E9" s="16">
        <f t="shared" si="1"/>
        <v>6.4813660725414432E-4</v>
      </c>
      <c r="F9" s="3">
        <v>66.099999999999994</v>
      </c>
      <c r="G9" s="17">
        <f t="shared" si="2"/>
        <v>-0.65384615384615385</v>
      </c>
    </row>
    <row r="10" spans="1:7" x14ac:dyDescent="0.3">
      <c r="A10" s="2" t="s">
        <v>41</v>
      </c>
      <c r="B10" s="19">
        <v>1.8</v>
      </c>
      <c r="C10" s="16">
        <f t="shared" si="0"/>
        <v>4.405394160405296E-4</v>
      </c>
      <c r="D10" s="19">
        <v>27.2</v>
      </c>
      <c r="E10" s="16">
        <f t="shared" si="1"/>
        <v>6.7805060451202794E-3</v>
      </c>
      <c r="F10" s="10">
        <v>3.4</v>
      </c>
      <c r="G10" s="17">
        <f t="shared" si="2"/>
        <v>-0.93382352941176472</v>
      </c>
    </row>
    <row r="11" spans="1:7" x14ac:dyDescent="0.3">
      <c r="A11" s="2" t="s">
        <v>40</v>
      </c>
      <c r="B11" s="19">
        <v>152.69999999999999</v>
      </c>
      <c r="C11" s="16">
        <f t="shared" si="0"/>
        <v>3.7372427127438261E-2</v>
      </c>
      <c r="D11" s="19">
        <v>244.2</v>
      </c>
      <c r="E11" s="16">
        <f t="shared" si="1"/>
        <v>6.0874984419793089E-2</v>
      </c>
      <c r="F11" s="11">
        <v>91</v>
      </c>
      <c r="G11" s="17">
        <f t="shared" si="2"/>
        <v>-0.37469287469287471</v>
      </c>
    </row>
    <row r="12" spans="1:7" x14ac:dyDescent="0.3">
      <c r="A12" s="2" t="s">
        <v>39</v>
      </c>
      <c r="B12" s="18">
        <v>6.4</v>
      </c>
      <c r="C12" s="16">
        <f t="shared" si="0"/>
        <v>1.5663623681441054E-3</v>
      </c>
      <c r="D12" s="18">
        <v>4.0999999999999996</v>
      </c>
      <c r="E12" s="16">
        <f t="shared" si="1"/>
        <v>1.0220615729776891E-3</v>
      </c>
      <c r="F12" s="3">
        <v>4.3</v>
      </c>
      <c r="G12" s="17">
        <f t="shared" si="2"/>
        <v>0.56097560975609784</v>
      </c>
    </row>
    <row r="13" spans="1:7" x14ac:dyDescent="0.3">
      <c r="A13" s="2" t="s">
        <v>38</v>
      </c>
      <c r="B13" s="18">
        <v>0.8</v>
      </c>
      <c r="C13" s="16">
        <f t="shared" si="0"/>
        <v>1.9579529601801318E-4</v>
      </c>
      <c r="D13" s="18">
        <v>0.7</v>
      </c>
      <c r="E13" s="16">
        <f t="shared" si="1"/>
        <v>1.7449831733765424E-4</v>
      </c>
      <c r="F13" s="3">
        <v>0.6</v>
      </c>
      <c r="G13" s="17">
        <f t="shared" si="2"/>
        <v>0.14285714285714299</v>
      </c>
    </row>
    <row r="14" spans="1:7" x14ac:dyDescent="0.3">
      <c r="A14" s="2" t="s">
        <v>37</v>
      </c>
      <c r="B14" s="19">
        <v>3</v>
      </c>
      <c r="C14" s="16">
        <f t="shared" si="0"/>
        <v>7.3423236006754937E-4</v>
      </c>
      <c r="D14" s="19">
        <v>3.4</v>
      </c>
      <c r="E14" s="16">
        <f t="shared" si="1"/>
        <v>8.4756325564003493E-4</v>
      </c>
      <c r="F14" s="10">
        <v>7.2</v>
      </c>
      <c r="G14" s="17">
        <f t="shared" si="2"/>
        <v>-0.11764705882352938</v>
      </c>
    </row>
    <row r="15" spans="1:7" x14ac:dyDescent="0.3">
      <c r="A15" s="2" t="s">
        <v>36</v>
      </c>
      <c r="B15" s="18">
        <v>144.1</v>
      </c>
      <c r="C15" s="16">
        <f t="shared" si="0"/>
        <v>3.5267627695244622E-2</v>
      </c>
      <c r="D15" s="18">
        <v>237.4</v>
      </c>
      <c r="E15" s="16">
        <f t="shared" si="1"/>
        <v>5.9179857908513024E-2</v>
      </c>
      <c r="F15" s="3">
        <v>80.099999999999994</v>
      </c>
      <c r="G15" s="17">
        <f t="shared" si="2"/>
        <v>-0.39300758213984838</v>
      </c>
    </row>
    <row r="16" spans="1:7" x14ac:dyDescent="0.3">
      <c r="A16" s="2" t="s">
        <v>35</v>
      </c>
      <c r="B16" s="19">
        <v>24.9</v>
      </c>
      <c r="C16" s="16">
        <f t="shared" si="0"/>
        <v>6.0941285885606593E-3</v>
      </c>
      <c r="D16" s="19">
        <v>11.8</v>
      </c>
      <c r="E16" s="16">
        <f t="shared" si="1"/>
        <v>2.941543063691886E-3</v>
      </c>
      <c r="F16" s="10">
        <v>13.7</v>
      </c>
      <c r="G16" s="17">
        <f t="shared" si="2"/>
        <v>1.1101694915254234</v>
      </c>
    </row>
    <row r="17" spans="1:7" x14ac:dyDescent="0.3">
      <c r="A17" s="2" t="s">
        <v>34</v>
      </c>
      <c r="B17" s="20">
        <v>119.2</v>
      </c>
      <c r="C17" s="16">
        <f t="shared" si="0"/>
        <v>2.9173499106683962E-2</v>
      </c>
      <c r="D17" s="20">
        <v>225.6</v>
      </c>
      <c r="E17" s="16">
        <f t="shared" si="1"/>
        <v>5.6238314844821141E-2</v>
      </c>
      <c r="F17" s="12">
        <v>66.400000000000006</v>
      </c>
      <c r="G17" s="17">
        <f t="shared" si="2"/>
        <v>-0.47163120567375882</v>
      </c>
    </row>
    <row r="18" spans="1:7" x14ac:dyDescent="0.3">
      <c r="A18" s="2"/>
      <c r="B18" s="3"/>
      <c r="C18" s="3"/>
      <c r="D18" s="3"/>
      <c r="E18" s="3"/>
      <c r="F18" s="4"/>
    </row>
    <row r="19" spans="1:7" x14ac:dyDescent="0.3">
      <c r="A19" s="2"/>
      <c r="B19" s="1"/>
      <c r="C19" s="1"/>
      <c r="D19" s="1"/>
      <c r="E19" s="1"/>
      <c r="F19" s="1"/>
    </row>
    <row r="20" spans="1:7" x14ac:dyDescent="0.3">
      <c r="A20" s="2"/>
      <c r="B20" s="8"/>
      <c r="C20" s="8"/>
      <c r="D20" s="8"/>
      <c r="E20" s="8"/>
      <c r="F20" s="8"/>
    </row>
    <row r="21" spans="1:7" x14ac:dyDescent="0.3">
      <c r="A21" s="2"/>
      <c r="B21" s="9"/>
      <c r="C21" s="9"/>
      <c r="D21" s="9"/>
      <c r="E21" s="9"/>
      <c r="F21" s="9"/>
    </row>
    <row r="22" spans="1:7" x14ac:dyDescent="0.3">
      <c r="A22" s="2"/>
      <c r="B22" s="8"/>
      <c r="C22" s="8"/>
      <c r="D22" s="8"/>
      <c r="E22" s="8"/>
      <c r="F22" s="8"/>
    </row>
    <row r="23" spans="1:7" x14ac:dyDescent="0.3">
      <c r="A23" s="5"/>
    </row>
    <row r="24" spans="1:7" x14ac:dyDescent="0.3">
      <c r="A24" s="2"/>
      <c r="B24" s="4"/>
      <c r="C24" s="4"/>
      <c r="D24" s="4"/>
      <c r="E24" s="4"/>
      <c r="F24" s="4"/>
    </row>
    <row r="25" spans="1:7" x14ac:dyDescent="0.3">
      <c r="A25" s="2"/>
      <c r="B25" s="4"/>
      <c r="C25" s="4"/>
      <c r="D25" s="4"/>
      <c r="E25" s="4"/>
      <c r="F25" s="4"/>
    </row>
  </sheetData>
  <mergeCells count="2">
    <mergeCell ref="A1:A2"/>
    <mergeCell ref="B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topLeftCell="A10" zoomScale="80" zoomScaleNormal="80" workbookViewId="0">
      <selection activeCell="A19" sqref="A19"/>
    </sheetView>
  </sheetViews>
  <sheetFormatPr defaultRowHeight="14.4" x14ac:dyDescent="0.3"/>
  <cols>
    <col min="1" max="1" width="44" customWidth="1"/>
    <col min="2" max="2" width="14" customWidth="1"/>
    <col min="3" max="3" width="14" style="13" customWidth="1"/>
    <col min="4" max="4" width="14" customWidth="1"/>
    <col min="6" max="6" width="9.5546875" bestFit="1" customWidth="1"/>
  </cols>
  <sheetData>
    <row r="1" spans="1:6" ht="28.8" x14ac:dyDescent="0.3">
      <c r="A1" s="7" t="s">
        <v>33</v>
      </c>
      <c r="B1" s="6" t="s">
        <v>32</v>
      </c>
      <c r="C1" s="14" t="s">
        <v>52</v>
      </c>
      <c r="D1" s="6" t="s">
        <v>31</v>
      </c>
      <c r="E1" s="14" t="s">
        <v>53</v>
      </c>
      <c r="F1" s="14" t="s">
        <v>55</v>
      </c>
    </row>
    <row r="2" spans="1:6" x14ac:dyDescent="0.3">
      <c r="A2" s="5" t="s">
        <v>30</v>
      </c>
    </row>
    <row r="3" spans="1:6" x14ac:dyDescent="0.3">
      <c r="A3" s="2" t="s">
        <v>29</v>
      </c>
      <c r="B3" s="23">
        <v>25.1</v>
      </c>
      <c r="C3" s="16">
        <f>B3/B$14</f>
        <v>9.0715240883298999E-3</v>
      </c>
      <c r="D3" s="23">
        <v>20.100000000000001</v>
      </c>
      <c r="E3" s="17">
        <f>D3/D$14</f>
        <v>7.575472053669016E-3</v>
      </c>
      <c r="F3" s="17">
        <f>(B3-D3)/D3</f>
        <v>0.24875621890547261</v>
      </c>
    </row>
    <row r="4" spans="1:6" ht="28.8" x14ac:dyDescent="0.3">
      <c r="A4" s="2" t="s">
        <v>28</v>
      </c>
      <c r="B4" s="18">
        <v>358.8</v>
      </c>
      <c r="C4" s="16">
        <f t="shared" ref="C4:C32" si="0">B4/B$14</f>
        <v>0.12967581047381546</v>
      </c>
      <c r="D4" s="18">
        <v>349.2</v>
      </c>
      <c r="E4" s="17">
        <f t="shared" ref="E4:E32" si="1">D4/D$14</f>
        <v>0.13160969358911542</v>
      </c>
      <c r="F4" s="17">
        <f t="shared" ref="F4:F32" si="2">(B4-D4)/D4</f>
        <v>2.7491408934707969E-2</v>
      </c>
    </row>
    <row r="5" spans="1:6" ht="28.8" x14ac:dyDescent="0.3">
      <c r="A5" s="2" t="s">
        <v>27</v>
      </c>
      <c r="B5" s="18">
        <v>73.599999999999994</v>
      </c>
      <c r="C5" s="16">
        <f t="shared" si="0"/>
        <v>2.6600166251039066E-2</v>
      </c>
      <c r="D5" s="18">
        <v>63</v>
      </c>
      <c r="E5" s="17">
        <f t="shared" si="1"/>
        <v>2.3744016884634227E-2</v>
      </c>
      <c r="F5" s="17">
        <f t="shared" si="2"/>
        <v>0.16825396825396816</v>
      </c>
    </row>
    <row r="6" spans="1:6" x14ac:dyDescent="0.3">
      <c r="A6" s="2" t="s">
        <v>26</v>
      </c>
      <c r="B6" s="18">
        <v>541.79999999999995</v>
      </c>
      <c r="C6" s="16">
        <f t="shared" si="0"/>
        <v>0.19581481079908922</v>
      </c>
      <c r="D6" s="18">
        <v>493.2</v>
      </c>
      <c r="E6" s="17">
        <f t="shared" si="1"/>
        <v>0.1858817321825651</v>
      </c>
      <c r="F6" s="17">
        <f t="shared" si="2"/>
        <v>9.8540145985401395E-2</v>
      </c>
    </row>
    <row r="7" spans="1:6" x14ac:dyDescent="0.3">
      <c r="A7" s="2" t="s">
        <v>25</v>
      </c>
      <c r="B7" s="19">
        <v>20.5</v>
      </c>
      <c r="C7" s="16">
        <f t="shared" si="0"/>
        <v>7.4090136976399578E-3</v>
      </c>
      <c r="D7" s="19">
        <v>35.6</v>
      </c>
      <c r="E7" s="17">
        <f t="shared" si="1"/>
        <v>1.3417253985602834E-2</v>
      </c>
      <c r="F7" s="17">
        <f t="shared" si="2"/>
        <v>-0.42415730337078655</v>
      </c>
    </row>
    <row r="8" spans="1:6" x14ac:dyDescent="0.3">
      <c r="A8" s="2" t="s">
        <v>24</v>
      </c>
      <c r="B8" s="19">
        <v>1019.8</v>
      </c>
      <c r="C8" s="16">
        <f t="shared" si="0"/>
        <v>0.3685713253099136</v>
      </c>
      <c r="D8" s="19">
        <v>961.1</v>
      </c>
      <c r="E8" s="17">
        <f t="shared" si="1"/>
        <v>0.36222816869558661</v>
      </c>
      <c r="F8" s="17">
        <f t="shared" si="2"/>
        <v>6.1075850587867998E-2</v>
      </c>
    </row>
    <row r="9" spans="1:6" ht="28.8" x14ac:dyDescent="0.3">
      <c r="A9" s="2" t="s">
        <v>23</v>
      </c>
      <c r="B9" s="18">
        <v>2</v>
      </c>
      <c r="C9" s="16">
        <f t="shared" si="0"/>
        <v>7.2283060464780073E-4</v>
      </c>
      <c r="D9" s="18">
        <v>2</v>
      </c>
      <c r="E9" s="17">
        <f t="shared" si="1"/>
        <v>7.53778313797912E-4</v>
      </c>
      <c r="F9" s="17">
        <f t="shared" si="2"/>
        <v>0</v>
      </c>
    </row>
    <row r="10" spans="1:6" x14ac:dyDescent="0.3">
      <c r="A10" s="2" t="s">
        <v>22</v>
      </c>
      <c r="B10" s="18">
        <v>1328.3</v>
      </c>
      <c r="C10" s="16">
        <f t="shared" si="0"/>
        <v>0.48006794607683684</v>
      </c>
      <c r="D10" s="18">
        <v>1272</v>
      </c>
      <c r="E10" s="17">
        <f t="shared" si="1"/>
        <v>0.479403007575472</v>
      </c>
      <c r="F10" s="17">
        <f t="shared" si="2"/>
        <v>4.4261006289308139E-2</v>
      </c>
    </row>
    <row r="11" spans="1:6" x14ac:dyDescent="0.3">
      <c r="A11" s="2" t="s">
        <v>21</v>
      </c>
      <c r="B11" s="18">
        <v>261.89999999999998</v>
      </c>
      <c r="C11" s="16">
        <f t="shared" si="0"/>
        <v>9.4654667678629498E-2</v>
      </c>
      <c r="D11" s="18">
        <v>260.89999999999998</v>
      </c>
      <c r="E11" s="17">
        <f t="shared" si="1"/>
        <v>9.8330381034937603E-2</v>
      </c>
      <c r="F11" s="17">
        <f t="shared" si="2"/>
        <v>3.832886163280951E-3</v>
      </c>
    </row>
    <row r="12" spans="1:6" x14ac:dyDescent="0.3">
      <c r="A12" s="2" t="s">
        <v>10</v>
      </c>
      <c r="B12" s="18">
        <v>59.1</v>
      </c>
      <c r="C12" s="16">
        <f t="shared" si="0"/>
        <v>2.1359644367342515E-2</v>
      </c>
      <c r="D12" s="18">
        <v>66.2</v>
      </c>
      <c r="E12" s="17">
        <f t="shared" si="1"/>
        <v>2.4950062186710888E-2</v>
      </c>
      <c r="F12" s="17">
        <f t="shared" si="2"/>
        <v>-0.10725075528700909</v>
      </c>
    </row>
    <row r="13" spans="1:6" x14ac:dyDescent="0.3">
      <c r="A13" s="2" t="s">
        <v>20</v>
      </c>
      <c r="B13" s="19">
        <v>95.8</v>
      </c>
      <c r="C13" s="16">
        <f t="shared" si="0"/>
        <v>3.4623585962629655E-2</v>
      </c>
      <c r="D13" s="19">
        <v>91.1</v>
      </c>
      <c r="E13" s="17">
        <f t="shared" si="1"/>
        <v>3.4334602193494886E-2</v>
      </c>
      <c r="F13" s="17">
        <f t="shared" si="2"/>
        <v>5.1591657519209695E-2</v>
      </c>
    </row>
    <row r="14" spans="1:6" x14ac:dyDescent="0.3">
      <c r="A14" s="2" t="s">
        <v>19</v>
      </c>
      <c r="B14" s="20">
        <v>2766.9</v>
      </c>
      <c r="C14" s="16">
        <f t="shared" si="0"/>
        <v>1</v>
      </c>
      <c r="D14" s="20">
        <v>2653.3</v>
      </c>
      <c r="E14" s="17">
        <f t="shared" si="1"/>
        <v>1</v>
      </c>
      <c r="F14" s="17">
        <f t="shared" si="2"/>
        <v>4.2814608223721365E-2</v>
      </c>
    </row>
    <row r="15" spans="1:6" x14ac:dyDescent="0.3">
      <c r="A15" s="5" t="s">
        <v>18</v>
      </c>
      <c r="B15" s="21"/>
      <c r="C15" s="16"/>
      <c r="D15" s="21"/>
      <c r="E15" s="17"/>
      <c r="F15" s="17"/>
    </row>
    <row r="16" spans="1:6" x14ac:dyDescent="0.3">
      <c r="A16" s="2" t="s">
        <v>17</v>
      </c>
      <c r="B16" s="18">
        <v>382.4</v>
      </c>
      <c r="C16" s="16">
        <f t="shared" si="0"/>
        <v>0.13820521160865951</v>
      </c>
      <c r="D16" s="18">
        <v>360.5</v>
      </c>
      <c r="E16" s="17">
        <f t="shared" si="1"/>
        <v>0.13586854106207363</v>
      </c>
      <c r="F16" s="17">
        <f t="shared" si="2"/>
        <v>6.0748959778085927E-2</v>
      </c>
    </row>
    <row r="17" spans="1:6" ht="28.8" x14ac:dyDescent="0.3">
      <c r="A17" s="2" t="s">
        <v>16</v>
      </c>
      <c r="B17" s="18">
        <v>0.6</v>
      </c>
      <c r="C17" s="16">
        <f t="shared" si="0"/>
        <v>2.1684918139434022E-4</v>
      </c>
      <c r="D17" s="18">
        <v>0.6</v>
      </c>
      <c r="E17" s="17">
        <f t="shared" si="1"/>
        <v>2.261334941393736E-4</v>
      </c>
      <c r="F17" s="17">
        <f t="shared" si="2"/>
        <v>0</v>
      </c>
    </row>
    <row r="18" spans="1:6" x14ac:dyDescent="0.3">
      <c r="A18" s="2" t="s">
        <v>15</v>
      </c>
      <c r="B18" s="19">
        <v>10.8</v>
      </c>
      <c r="C18" s="16">
        <f t="shared" si="0"/>
        <v>3.9032852650981243E-3</v>
      </c>
      <c r="D18" s="19">
        <v>8</v>
      </c>
      <c r="E18" s="17">
        <f t="shared" si="1"/>
        <v>3.015113255191648E-3</v>
      </c>
      <c r="F18" s="17">
        <f t="shared" si="2"/>
        <v>0.35000000000000009</v>
      </c>
    </row>
    <row r="19" spans="1:6" x14ac:dyDescent="0.3">
      <c r="A19" s="2" t="s">
        <v>14</v>
      </c>
      <c r="B19" s="19">
        <v>393.8</v>
      </c>
      <c r="C19" s="16">
        <f t="shared" si="0"/>
        <v>0.14232534605515199</v>
      </c>
      <c r="D19" s="19">
        <v>369.1</v>
      </c>
      <c r="E19" s="17">
        <f t="shared" si="1"/>
        <v>0.13910978781140468</v>
      </c>
      <c r="F19" s="17">
        <f t="shared" si="2"/>
        <v>6.6919534001625536E-2</v>
      </c>
    </row>
    <row r="20" spans="1:6" x14ac:dyDescent="0.3">
      <c r="A20" s="2" t="s">
        <v>13</v>
      </c>
      <c r="B20" s="18">
        <v>357</v>
      </c>
      <c r="C20" s="16">
        <f t="shared" si="0"/>
        <v>0.12902526292963243</v>
      </c>
      <c r="D20" s="18">
        <v>231.7</v>
      </c>
      <c r="E20" s="17">
        <f t="shared" si="1"/>
        <v>8.7325217653488094E-2</v>
      </c>
      <c r="F20" s="17">
        <f t="shared" si="2"/>
        <v>0.54078549848942603</v>
      </c>
    </row>
    <row r="21" spans="1:6" x14ac:dyDescent="0.3">
      <c r="A21" s="2" t="s">
        <v>12</v>
      </c>
      <c r="B21" s="18">
        <v>96.2</v>
      </c>
      <c r="C21" s="16">
        <f t="shared" si="0"/>
        <v>3.4768152083559219E-2</v>
      </c>
      <c r="D21" s="18">
        <v>93.6</v>
      </c>
      <c r="E21" s="17">
        <f t="shared" si="1"/>
        <v>3.5276825085742279E-2</v>
      </c>
      <c r="F21" s="17">
        <f t="shared" si="2"/>
        <v>2.777777777777787E-2</v>
      </c>
    </row>
    <row r="22" spans="1:6" x14ac:dyDescent="0.3">
      <c r="A22" s="2" t="s">
        <v>11</v>
      </c>
      <c r="B22" s="18">
        <v>42.4</v>
      </c>
      <c r="C22" s="16">
        <f t="shared" si="0"/>
        <v>1.5324008818533375E-2</v>
      </c>
      <c r="D22" s="18">
        <v>50.8</v>
      </c>
      <c r="E22" s="17">
        <f t="shared" si="1"/>
        <v>1.9145969170466962E-2</v>
      </c>
      <c r="F22" s="17">
        <f t="shared" si="2"/>
        <v>-0.1653543307086614</v>
      </c>
    </row>
    <row r="23" spans="1:6" x14ac:dyDescent="0.3">
      <c r="A23" s="2" t="s">
        <v>10</v>
      </c>
      <c r="B23" s="19">
        <v>86.3</v>
      </c>
      <c r="C23" s="16">
        <f t="shared" si="0"/>
        <v>3.1190140590552601E-2</v>
      </c>
      <c r="D23" s="19">
        <v>91.7</v>
      </c>
      <c r="E23" s="17">
        <f t="shared" si="1"/>
        <v>3.4560735687634264E-2</v>
      </c>
      <c r="F23" s="17">
        <f t="shared" si="2"/>
        <v>-5.8887677208287956E-2</v>
      </c>
    </row>
    <row r="24" spans="1:6" x14ac:dyDescent="0.3">
      <c r="A24" s="2" t="s">
        <v>9</v>
      </c>
      <c r="B24" s="19">
        <v>975.7</v>
      </c>
      <c r="C24" s="16">
        <f t="shared" si="0"/>
        <v>0.35263291047742962</v>
      </c>
      <c r="D24" s="19">
        <v>836.9</v>
      </c>
      <c r="E24" s="17">
        <f t="shared" si="1"/>
        <v>0.31541853540873627</v>
      </c>
      <c r="F24" s="17">
        <f t="shared" si="2"/>
        <v>0.16585016130959501</v>
      </c>
    </row>
    <row r="25" spans="1:6" x14ac:dyDescent="0.3">
      <c r="A25" s="2" t="s">
        <v>8</v>
      </c>
      <c r="B25" s="22" t="s">
        <v>7</v>
      </c>
      <c r="C25" s="16"/>
      <c r="D25" s="22" t="s">
        <v>7</v>
      </c>
      <c r="E25" s="17"/>
      <c r="F25" s="17"/>
    </row>
    <row r="26" spans="1:6" x14ac:dyDescent="0.3">
      <c r="A26" s="5" t="s">
        <v>6</v>
      </c>
      <c r="B26" s="21"/>
      <c r="C26" s="16"/>
      <c r="D26" s="21"/>
      <c r="E26" s="17"/>
      <c r="F26" s="17"/>
    </row>
    <row r="27" spans="1:6" ht="43.2" x14ac:dyDescent="0.3">
      <c r="A27" s="2" t="s">
        <v>5</v>
      </c>
      <c r="B27" s="18">
        <v>0.5</v>
      </c>
      <c r="C27" s="16">
        <f t="shared" si="0"/>
        <v>1.8070765116195018E-4</v>
      </c>
      <c r="D27" s="18">
        <v>0.5</v>
      </c>
      <c r="E27" s="17">
        <f t="shared" si="1"/>
        <v>1.88444578449478E-4</v>
      </c>
      <c r="F27" s="17">
        <f t="shared" si="2"/>
        <v>0</v>
      </c>
    </row>
    <row r="28" spans="1:6" x14ac:dyDescent="0.3">
      <c r="A28" s="2" t="s">
        <v>4</v>
      </c>
      <c r="B28" s="18">
        <v>522.5</v>
      </c>
      <c r="C28" s="16">
        <f t="shared" si="0"/>
        <v>0.18883949546423795</v>
      </c>
      <c r="D28" s="18">
        <v>549.70000000000005</v>
      </c>
      <c r="E28" s="17">
        <f t="shared" si="1"/>
        <v>0.20717596954735612</v>
      </c>
      <c r="F28" s="17">
        <f t="shared" si="2"/>
        <v>-4.9481535382936224E-2</v>
      </c>
    </row>
    <row r="29" spans="1:6" x14ac:dyDescent="0.3">
      <c r="A29" s="2" t="s">
        <v>3</v>
      </c>
      <c r="B29" s="18">
        <v>1275</v>
      </c>
      <c r="C29" s="16">
        <f t="shared" si="0"/>
        <v>0.46080451046297299</v>
      </c>
      <c r="D29" s="18">
        <v>1285.8</v>
      </c>
      <c r="E29" s="17">
        <f t="shared" si="1"/>
        <v>0.48460407794067761</v>
      </c>
      <c r="F29" s="17">
        <f t="shared" si="2"/>
        <v>-8.3994400373308097E-3</v>
      </c>
    </row>
    <row r="30" spans="1:6" x14ac:dyDescent="0.3">
      <c r="A30" s="2" t="s">
        <v>2</v>
      </c>
      <c r="B30" s="19">
        <v>-30.6</v>
      </c>
      <c r="C30" s="16">
        <f t="shared" si="0"/>
        <v>-1.1059308251111353E-2</v>
      </c>
      <c r="D30" s="19">
        <v>-44.2</v>
      </c>
      <c r="E30" s="17">
        <f t="shared" si="1"/>
        <v>-1.6658500734933857E-2</v>
      </c>
      <c r="F30" s="17">
        <f t="shared" si="2"/>
        <v>-0.30769230769230771</v>
      </c>
    </row>
    <row r="31" spans="1:6" x14ac:dyDescent="0.3">
      <c r="A31" s="2" t="s">
        <v>1</v>
      </c>
      <c r="B31" s="19">
        <v>1791.2</v>
      </c>
      <c r="C31" s="16">
        <f t="shared" si="0"/>
        <v>0.64736708952257038</v>
      </c>
      <c r="D31" s="19">
        <v>1816.4</v>
      </c>
      <c r="E31" s="17">
        <f t="shared" si="1"/>
        <v>0.68458146459126368</v>
      </c>
      <c r="F31" s="17">
        <f t="shared" si="2"/>
        <v>-1.3873596124201743E-2</v>
      </c>
    </row>
    <row r="32" spans="1:6" x14ac:dyDescent="0.3">
      <c r="A32" s="2" t="s">
        <v>0</v>
      </c>
      <c r="B32" s="20">
        <v>2766.9</v>
      </c>
      <c r="C32" s="16">
        <f t="shared" si="0"/>
        <v>1</v>
      </c>
      <c r="D32" s="20">
        <v>2653.3</v>
      </c>
      <c r="E32" s="17">
        <f t="shared" si="1"/>
        <v>1</v>
      </c>
      <c r="F32" s="17">
        <f t="shared" si="2"/>
        <v>4.2814608223721365E-2</v>
      </c>
    </row>
    <row r="33" spans="3:3" x14ac:dyDescent="0.3">
      <c r="C33" s="16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0A25-C99B-41CA-8F1E-1A3EAFD0E389}">
  <dimension ref="A1:C30"/>
  <sheetViews>
    <sheetView topLeftCell="A7" zoomScale="80" zoomScaleNormal="80" workbookViewId="0">
      <selection activeCell="F26" sqref="F26"/>
    </sheetView>
  </sheetViews>
  <sheetFormatPr defaultRowHeight="14.4" x14ac:dyDescent="0.3"/>
  <cols>
    <col min="1" max="1" width="25.77734375" customWidth="1"/>
  </cols>
  <sheetData>
    <row r="1" spans="1:3" x14ac:dyDescent="0.3">
      <c r="A1" s="13" t="s">
        <v>56</v>
      </c>
      <c r="B1" s="13" t="s">
        <v>57</v>
      </c>
      <c r="C1" s="13"/>
    </row>
    <row r="2" spans="1:3" x14ac:dyDescent="0.3">
      <c r="A2" s="13"/>
      <c r="B2" s="13">
        <f>'CONSOLIDATED BALANCE SHEETS'!B8-'CONSOLIDATED BALANCE SHEETS'!B19</f>
        <v>626</v>
      </c>
    </row>
    <row r="3" spans="1:3" x14ac:dyDescent="0.3">
      <c r="A3" s="13"/>
      <c r="B3" s="13"/>
    </row>
    <row r="4" spans="1:3" x14ac:dyDescent="0.3">
      <c r="A4" s="13" t="s">
        <v>58</v>
      </c>
      <c r="B4" s="13" t="s">
        <v>65</v>
      </c>
    </row>
    <row r="5" spans="1:3" x14ac:dyDescent="0.3">
      <c r="A5" s="13"/>
      <c r="B5" s="28">
        <f>'CONSOLIDATED BALANCE SHEETS'!B8/'CONSOLIDATED BALANCE SHEETS'!B19</f>
        <v>2.5896394108684611</v>
      </c>
    </row>
    <row r="6" spans="1:3" x14ac:dyDescent="0.3">
      <c r="A6" s="13"/>
      <c r="B6" s="13"/>
    </row>
    <row r="7" spans="1:3" x14ac:dyDescent="0.3">
      <c r="A7" s="13" t="s">
        <v>59</v>
      </c>
      <c r="B7" s="13" t="s">
        <v>66</v>
      </c>
    </row>
    <row r="8" spans="1:3" x14ac:dyDescent="0.3">
      <c r="A8" s="13"/>
      <c r="B8" s="28">
        <f>('CONSOLIDATED BALANCE SHEETS'!B3+'CONSOLIDATED BALANCE SHEETS'!B4+'CONSOLIDATED BALANCE SHEETS'!B5)/'CONSOLIDATED BALANCE SHEETS'!B19</f>
        <v>1.1617572371762315</v>
      </c>
    </row>
    <row r="9" spans="1:3" x14ac:dyDescent="0.3">
      <c r="A9" s="13"/>
      <c r="B9" s="13"/>
    </row>
    <row r="10" spans="1:3" x14ac:dyDescent="0.3">
      <c r="A10" s="13" t="s">
        <v>60</v>
      </c>
      <c r="B10" s="13" t="s">
        <v>67</v>
      </c>
    </row>
    <row r="11" spans="1:3" x14ac:dyDescent="0.3">
      <c r="A11" s="15" t="s">
        <v>85</v>
      </c>
      <c r="B11" s="28">
        <f>'CONSOLIDATED STATEMENTS OF INCO'!B5/' Solvency Ratios'!A12</f>
        <v>7.2546859903381646</v>
      </c>
    </row>
    <row r="12" spans="1:3" x14ac:dyDescent="0.3">
      <c r="A12" s="13">
        <f>('CONSOLIDATED BALANCE SHEETS'!D6+'CONSOLIDATED BALANCE SHEETS'!B6)/2</f>
        <v>517.5</v>
      </c>
    </row>
    <row r="13" spans="1:3" s="15" customFormat="1" x14ac:dyDescent="0.3"/>
    <row r="14" spans="1:3" x14ac:dyDescent="0.3">
      <c r="A14" s="13" t="s">
        <v>61</v>
      </c>
      <c r="B14" s="13" t="s">
        <v>68</v>
      </c>
    </row>
    <row r="15" spans="1:3" x14ac:dyDescent="0.3">
      <c r="A15" s="15" t="s">
        <v>87</v>
      </c>
      <c r="B15" s="31">
        <f>A30/A16</f>
        <v>37.724736288210671</v>
      </c>
    </row>
    <row r="16" spans="1:3" s="15" customFormat="1" x14ac:dyDescent="0.3">
      <c r="A16" s="31">
        <f>'CONSOLIDATED STATEMENTS OF INCO'!B4/365</f>
        <v>11.194246575342467</v>
      </c>
    </row>
    <row r="17" spans="1:2" x14ac:dyDescent="0.3">
      <c r="A17" s="13"/>
      <c r="B17" s="13"/>
    </row>
    <row r="18" spans="1:2" x14ac:dyDescent="0.3">
      <c r="A18" s="13" t="s">
        <v>62</v>
      </c>
      <c r="B18" s="13" t="s">
        <v>69</v>
      </c>
    </row>
    <row r="19" spans="1:2" x14ac:dyDescent="0.3">
      <c r="A19" s="15" t="s">
        <v>88</v>
      </c>
      <c r="B19" s="28">
        <f>A12/A20</f>
        <v>50.312308552859385</v>
      </c>
    </row>
    <row r="20" spans="1:2" s="15" customFormat="1" x14ac:dyDescent="0.3">
      <c r="A20" s="15">
        <f>'CONSOLIDATED STATEMENTS OF INCO'!B5/365</f>
        <v>10.285753424657536</v>
      </c>
    </row>
    <row r="21" spans="1:2" x14ac:dyDescent="0.3">
      <c r="A21" s="13"/>
      <c r="B21" s="13"/>
    </row>
    <row r="22" spans="1:2" x14ac:dyDescent="0.3">
      <c r="A22" s="13" t="s">
        <v>63</v>
      </c>
      <c r="B22" s="13" t="s">
        <v>70</v>
      </c>
    </row>
    <row r="23" spans="1:2" x14ac:dyDescent="0.3">
      <c r="A23" s="13"/>
      <c r="B23" s="28">
        <f>'CONSOLIDATED BALANCE SHEETS'!B24/'CONSOLIDATED BALANCE SHEETS'!B31</f>
        <v>0.54471862438588659</v>
      </c>
    </row>
    <row r="24" spans="1:2" x14ac:dyDescent="0.3">
      <c r="A24" s="13"/>
      <c r="B24" s="13"/>
    </row>
    <row r="25" spans="1:2" x14ac:dyDescent="0.3">
      <c r="A25" s="13" t="s">
        <v>64</v>
      </c>
      <c r="B25" s="15" t="s">
        <v>89</v>
      </c>
    </row>
    <row r="26" spans="1:2" x14ac:dyDescent="0.3">
      <c r="B26" s="28">
        <f>('CONSOLIDATED STATEMENTS OF INCO'!B17+'CONSOLIDATED STATEMENTS OF INCO'!B12+'CONSOLIDATED STATEMENTS OF INCO'!B16)/'CONSOLIDATED STATEMENTS OF INCO'!B12</f>
        <v>23.515625</v>
      </c>
    </row>
    <row r="28" spans="1:2" x14ac:dyDescent="0.3">
      <c r="A28" s="15" t="s">
        <v>71</v>
      </c>
      <c r="B28" s="15" t="s">
        <v>72</v>
      </c>
    </row>
    <row r="29" spans="1:2" x14ac:dyDescent="0.3">
      <c r="A29" s="15" t="s">
        <v>86</v>
      </c>
      <c r="B29" s="29">
        <f>'CONSOLIDATED STATEMENTS OF INCO'!B4/' Solvency Ratios'!A30</f>
        <v>9.6753492777646226</v>
      </c>
    </row>
    <row r="30" spans="1:2" x14ac:dyDescent="0.3">
      <c r="A30">
        <f>('CONSOLIDATED BALANCE SHEETS'!D4+'CONSOLIDATED BALANCE SHEETS'!D5+'CONSOLIDATED BALANCE SHEETS'!B4+'CONSOLIDATED BALANCE SHEETS'!B5)/2</f>
        <v>422.3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BB8F-0284-4B72-ACD9-58F4863EA866}">
  <dimension ref="A1:B19"/>
  <sheetViews>
    <sheetView tabSelected="1" workbookViewId="0">
      <selection activeCell="C17" sqref="C17"/>
    </sheetView>
  </sheetViews>
  <sheetFormatPr defaultRowHeight="14.4" x14ac:dyDescent="0.3"/>
  <cols>
    <col min="1" max="1" width="41.109375" bestFit="1" customWidth="1"/>
    <col min="2" max="2" width="9.5546875" bestFit="1" customWidth="1"/>
  </cols>
  <sheetData>
    <row r="1" spans="1:2" x14ac:dyDescent="0.3">
      <c r="A1" t="s">
        <v>73</v>
      </c>
      <c r="B1" t="s">
        <v>79</v>
      </c>
    </row>
    <row r="2" spans="1:2" x14ac:dyDescent="0.3">
      <c r="A2" s="15" t="s">
        <v>90</v>
      </c>
      <c r="B2" s="31">
        <f>'CONSOLIDATED STATEMENTS OF INCO'!B4/'Performance Ratios'!A3</f>
        <v>1.5076565440389651</v>
      </c>
    </row>
    <row r="3" spans="1:2" x14ac:dyDescent="0.3">
      <c r="A3">
        <f>('CONSOLIDATED BALANCE SHEETS'!D14+'CONSOLIDATED BALANCE SHEETS'!B14)/2</f>
        <v>2710.1000000000004</v>
      </c>
    </row>
    <row r="4" spans="1:2" x14ac:dyDescent="0.3">
      <c r="A4" t="s">
        <v>78</v>
      </c>
      <c r="B4" t="s">
        <v>80</v>
      </c>
    </row>
    <row r="5" spans="1:2" x14ac:dyDescent="0.3">
      <c r="A5" s="15" t="s">
        <v>91</v>
      </c>
      <c r="B5" s="30">
        <f>('CONSOLIDATED STATEMENTS OF INCO'!B17+'Performance Ratios'!A6)/'CONSOLIDATED STATEMENTS OF INCO'!B4</f>
        <v>3.0191634645977631E-2</v>
      </c>
    </row>
    <row r="6" spans="1:2" x14ac:dyDescent="0.3">
      <c r="A6">
        <f>'CONSOLIDATED STATEMENTS OF INCO'!B12*(1-0.35)</f>
        <v>4.16</v>
      </c>
    </row>
    <row r="7" spans="1:2" x14ac:dyDescent="0.3">
      <c r="A7" t="s">
        <v>77</v>
      </c>
      <c r="B7" t="s">
        <v>81</v>
      </c>
    </row>
    <row r="8" spans="1:2" x14ac:dyDescent="0.3">
      <c r="B8" s="27">
        <f>('CONSOLIDATED STATEMENTS OF INCO'!B17+'Performance Ratios'!A6)/'Performance Ratios'!A3</f>
        <v>4.551861554924172E-2</v>
      </c>
    </row>
    <row r="10" spans="1:2" x14ac:dyDescent="0.3">
      <c r="A10" t="s">
        <v>76</v>
      </c>
      <c r="B10" t="s">
        <v>82</v>
      </c>
    </row>
    <row r="11" spans="1:2" x14ac:dyDescent="0.3">
      <c r="A11" s="15" t="s">
        <v>92</v>
      </c>
      <c r="B11" s="30">
        <f>'CONSOLIDATED STATEMENTS OF INCO'!B17/'Performance Ratios'!A12</f>
        <v>6.6082714269874707E-2</v>
      </c>
    </row>
    <row r="12" spans="1:2" x14ac:dyDescent="0.3">
      <c r="A12">
        <f>('CONSOLIDATED BALANCE SHEETS'!D31+'CONSOLIDATED BALANCE SHEETS'!B31)/2</f>
        <v>1803.8000000000002</v>
      </c>
    </row>
    <row r="13" spans="1:2" s="15" customFormat="1" x14ac:dyDescent="0.3"/>
    <row r="14" spans="1:2" x14ac:dyDescent="0.3">
      <c r="A14" t="s">
        <v>75</v>
      </c>
      <c r="B14" t="s">
        <v>83</v>
      </c>
    </row>
    <row r="15" spans="1:2" x14ac:dyDescent="0.3">
      <c r="A15" s="15" t="s">
        <v>93</v>
      </c>
      <c r="B15" s="32">
        <f>'CONSOLIDATED STATEMENTS OF INCO'!B12/'Performance Ratios'!A16</f>
        <v>7.0616793556217599E-3</v>
      </c>
    </row>
    <row r="16" spans="1:2" x14ac:dyDescent="0.3">
      <c r="A16">
        <f>('CONSOLIDATED BALANCE SHEETS'!D24+'CONSOLIDATED BALANCE SHEETS'!B24)/2</f>
        <v>906.3</v>
      </c>
    </row>
    <row r="17" spans="1:2" s="15" customFormat="1" x14ac:dyDescent="0.3"/>
    <row r="18" spans="1:2" x14ac:dyDescent="0.3">
      <c r="A18" t="s">
        <v>74</v>
      </c>
      <c r="B18" t="s">
        <v>84</v>
      </c>
    </row>
    <row r="19" spans="1:2" x14ac:dyDescent="0.3">
      <c r="B19" s="17">
        <f>'CONSOLIDATED STATEMENTS OF INCO'!B6/'CONSOLIDATED STATEMENTS OF INCO'!B4</f>
        <v>8.1157150199466468E-2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CONSOLIDATED STATEMENTS OF INCO</vt:lpstr>
      <vt:lpstr>CONSOLIDATED BALANCE SHEETS</vt:lpstr>
      <vt:lpstr> Solvency Ratios</vt:lpstr>
      <vt:lpstr>Performance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2018-07-31T19:38:28Z</dcterms:created>
  <dcterms:modified xsi:type="dcterms:W3CDTF">2018-08-26T19:57:50Z</dcterms:modified>
</cp:coreProperties>
</file>