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admin\Desktop\NOVA\ACT 5140\"/>
    </mc:Choice>
  </mc:AlternateContent>
  <xr:revisionPtr revIDLastSave="0" documentId="10_ncr:100000_{8695EBDD-29D6-4301-A31A-8D6D774C067B}" xr6:coauthVersionLast="31" xr6:coauthVersionMax="31" xr10:uidLastSave="{00000000-0000-0000-0000-000000000000}"/>
  <bookViews>
    <workbookView xWindow="0" yWindow="0" windowWidth="23040" windowHeight="7920" tabRatio="984" firstSheet="1" activeTab="3" xr2:uid="{00000000-000D-0000-FFFF-FFFF00000000}"/>
  </bookViews>
  <sheets>
    <sheet name="CONSOLIDATED STATEMENTS OF OPER" sheetId="2" r:id="rId1"/>
    <sheet name="CONSOLIDATED BALANCE SHEETS" sheetId="1" r:id="rId2"/>
    <sheet name="Solvency Ratios" sheetId="4" r:id="rId3"/>
    <sheet name="Performance Ratios" sheetId="5" r:id="rId4"/>
    <sheet name="Inventories" sheetId="3" r:id="rId5"/>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5" l="1"/>
  <c r="A19" i="5"/>
  <c r="B18" i="5" s="1"/>
  <c r="A15" i="5"/>
  <c r="B14" i="5" s="1"/>
  <c r="A8" i="5"/>
  <c r="B7" i="5" s="1"/>
  <c r="A3" i="5"/>
  <c r="B2" i="5" s="1"/>
  <c r="B26" i="4"/>
  <c r="B23" i="4"/>
  <c r="B19" i="4"/>
  <c r="A20" i="4"/>
  <c r="A16" i="4"/>
  <c r="A30" i="4"/>
  <c r="B29" i="4" s="1"/>
  <c r="A12" i="4"/>
  <c r="B11" i="4" s="1"/>
  <c r="B8" i="4"/>
  <c r="B5" i="4"/>
  <c r="B2" i="4"/>
  <c r="B11" i="5" l="1"/>
  <c r="B15" i="4"/>
  <c r="F39" i="1"/>
  <c r="E39" i="1"/>
  <c r="C39" i="1"/>
  <c r="F38" i="1"/>
  <c r="E38" i="1"/>
  <c r="C38" i="1"/>
  <c r="F37" i="1"/>
  <c r="E37" i="1"/>
  <c r="C37" i="1"/>
  <c r="F36" i="1"/>
  <c r="E36" i="1"/>
  <c r="C36" i="1"/>
  <c r="F35" i="1"/>
  <c r="E35" i="1"/>
  <c r="C35" i="1"/>
  <c r="F34" i="1"/>
  <c r="E34" i="1"/>
  <c r="C34" i="1"/>
  <c r="E33" i="1"/>
  <c r="C33" i="1"/>
  <c r="F30" i="1"/>
  <c r="E30" i="1"/>
  <c r="C30" i="1"/>
  <c r="F29" i="1"/>
  <c r="E29" i="1"/>
  <c r="C29" i="1"/>
  <c r="F28" i="1"/>
  <c r="E28" i="1"/>
  <c r="C28" i="1"/>
  <c r="F27" i="1"/>
  <c r="E27" i="1"/>
  <c r="C27" i="1"/>
  <c r="F26" i="1"/>
  <c r="E26" i="1"/>
  <c r="C26" i="1"/>
  <c r="F25" i="1"/>
  <c r="E25" i="1"/>
  <c r="C25" i="1"/>
  <c r="F24" i="1"/>
  <c r="E24" i="1"/>
  <c r="C24" i="1"/>
  <c r="F23" i="1"/>
  <c r="E23" i="1"/>
  <c r="C23" i="1"/>
  <c r="F22" i="1"/>
  <c r="E22" i="1"/>
  <c r="C22" i="1"/>
  <c r="F20" i="1"/>
  <c r="E20" i="1"/>
  <c r="C20" i="1"/>
  <c r="F19" i="1"/>
  <c r="E19" i="1"/>
  <c r="C19" i="1"/>
  <c r="F18" i="1"/>
  <c r="E18" i="1"/>
  <c r="C18" i="1"/>
  <c r="F17" i="1"/>
  <c r="E17" i="1"/>
  <c r="C17" i="1"/>
  <c r="F16" i="1"/>
  <c r="E16" i="1"/>
  <c r="C16" i="1"/>
  <c r="F14" i="1"/>
  <c r="E14" i="1"/>
  <c r="C14" i="1"/>
  <c r="F13" i="1"/>
  <c r="E13" i="1"/>
  <c r="C13" i="1"/>
  <c r="F12" i="1"/>
  <c r="E12" i="1"/>
  <c r="C12" i="1"/>
  <c r="F11" i="1"/>
  <c r="E11" i="1"/>
  <c r="C11" i="1"/>
  <c r="F10" i="1"/>
  <c r="E10" i="1"/>
  <c r="C10" i="1"/>
  <c r="F9" i="1"/>
  <c r="E9" i="1"/>
  <c r="C9" i="1"/>
  <c r="F8" i="1"/>
  <c r="E8" i="1"/>
  <c r="C8" i="1"/>
  <c r="E7" i="1"/>
  <c r="C7" i="1"/>
  <c r="F6" i="1"/>
  <c r="E6" i="1"/>
  <c r="C6" i="1"/>
  <c r="F5" i="1"/>
  <c r="E5" i="1"/>
  <c r="C5" i="1"/>
  <c r="F4" i="1"/>
  <c r="E4" i="1"/>
  <c r="C4" i="1"/>
  <c r="F3" i="1"/>
  <c r="E3" i="1"/>
  <c r="C3" i="1"/>
  <c r="G17" i="2"/>
  <c r="E17" i="2"/>
  <c r="C17" i="2"/>
  <c r="G16" i="2"/>
  <c r="E16" i="2"/>
  <c r="C16" i="2"/>
  <c r="G15" i="2"/>
  <c r="E15" i="2"/>
  <c r="C15" i="2"/>
  <c r="G14" i="2"/>
  <c r="E14" i="2"/>
  <c r="C14" i="2"/>
  <c r="G13" i="2"/>
  <c r="E13" i="2"/>
  <c r="C13" i="2"/>
  <c r="E12" i="2"/>
  <c r="C12" i="2"/>
  <c r="G11" i="2"/>
  <c r="E11" i="2"/>
  <c r="C11" i="2"/>
  <c r="G10" i="2"/>
  <c r="E10" i="2"/>
  <c r="C10" i="2"/>
  <c r="B10" i="2"/>
  <c r="E9" i="2"/>
  <c r="C9" i="2"/>
  <c r="G8" i="2"/>
  <c r="E8" i="2"/>
  <c r="C8" i="2"/>
  <c r="G7" i="2"/>
  <c r="E7" i="2"/>
  <c r="C7" i="2"/>
  <c r="G6" i="2"/>
  <c r="E6" i="2"/>
  <c r="C6" i="2"/>
  <c r="G5" i="2"/>
  <c r="E5" i="2"/>
  <c r="C5" i="2"/>
  <c r="G4" i="2"/>
  <c r="E4" i="2"/>
  <c r="C4" i="2"/>
</calcChain>
</file>

<file path=xl/sharedStrings.xml><?xml version="1.0" encoding="utf-8"?>
<sst xmlns="http://schemas.openxmlformats.org/spreadsheetml/2006/main" count="114" uniqueCount="106">
  <si>
    <t>Total liabilities and stockholders' equity</t>
  </si>
  <si>
    <t>Total stockholders' equity</t>
  </si>
  <si>
    <t>Retained earnings</t>
  </si>
  <si>
    <t>Treasury stock, at cost, 177,315 and 100,610 shares held at September 30, 2017 and 2016, respectively</t>
  </si>
  <si>
    <t>Additional paid in capital</t>
  </si>
  <si>
    <t>Common stock, $1.00 par value, 15,000,000 shares authorized; 8,416,145 and 8,416,145 shares issued and 8,238,830 and 8,315,535 shares outstanding at September 30, 2017 and 2016, respectively</t>
  </si>
  <si>
    <t>Preferred stock, no par value, 1,000,000 shares authorized; none issued</t>
  </si>
  <si>
    <t>Stockholders' equity:</t>
  </si>
  <si>
    <t xml:space="preserve"> </t>
  </si>
  <si>
    <t>Commitments and Contingencies (Note 17)</t>
  </si>
  <si>
    <t>Total liabilities</t>
  </si>
  <si>
    <t>Obligations under capital leases</t>
  </si>
  <si>
    <t>Deferred retirement obligations</t>
  </si>
  <si>
    <t>Deferred gain on sale</t>
  </si>
  <si>
    <t>Deferred tax liability</t>
  </si>
  <si>
    <t>Lines of credit</t>
  </si>
  <si>
    <t>Long-term debt less deferred financing costs, net</t>
  </si>
  <si>
    <t>Less: deferred financing costs, net</t>
  </si>
  <si>
    <t>Principal Amount</t>
  </si>
  <si>
    <t>Long-term debt:</t>
  </si>
  <si>
    <t>Total current liabilities</t>
  </si>
  <si>
    <t>Other current liabilities</t>
  </si>
  <si>
    <t>Long-term debt, current portion</t>
  </si>
  <si>
    <t>Accrued liabilities</t>
  </si>
  <si>
    <t>Accounts payable</t>
  </si>
  <si>
    <t>Current liabilities:</t>
  </si>
  <si>
    <t>Total assets</t>
  </si>
  <si>
    <t>Other non-current assets</t>
  </si>
  <si>
    <t>Deferred financing costs, net of accumulated amortization</t>
  </si>
  <si>
    <t>Goodwill</t>
  </si>
  <si>
    <t>Property and equipment, net</t>
  </si>
  <si>
    <t>Total current assets</t>
  </si>
  <si>
    <t>Prepaid expenses and other current assets</t>
  </si>
  <si>
    <t>Assets held for sale</t>
  </si>
  <si>
    <t>Income tax receivable</t>
  </si>
  <si>
    <t>Inventories</t>
  </si>
  <si>
    <t>Accounts receivable, net</t>
  </si>
  <si>
    <t>Cash and cash equivalents</t>
  </si>
  <si>
    <t>Current assets:</t>
  </si>
  <si>
    <t>Sep. 30, 2016</t>
  </si>
  <si>
    <t>Sep. 30, 2017</t>
  </si>
  <si>
    <t>CONSOLIDATED BALANCE SHEETS - USD ($) $ in Thousands</t>
  </si>
  <si>
    <t>Total operating revenues</t>
  </si>
  <si>
    <t>Operating revenues:</t>
  </si>
  <si>
    <t>Net (loss) income</t>
  </si>
  <si>
    <t>Provision (benefit) for income taxes</t>
  </si>
  <si>
    <t>(Loss) income before income taxes</t>
  </si>
  <si>
    <t>Total other (expense) income, net</t>
  </si>
  <si>
    <t>Other expense, net</t>
  </si>
  <si>
    <t>Loss on extinguishment of debt</t>
  </si>
  <si>
    <t>Gain on sale of real estate and fixed assets</t>
  </si>
  <si>
    <t>Interest expense</t>
  </si>
  <si>
    <t>Other (expense) income:</t>
  </si>
  <si>
    <t>(Loss) income from operations</t>
  </si>
  <si>
    <t>General and administrative expenses</t>
  </si>
  <si>
    <t>Gross profit</t>
  </si>
  <si>
    <t>Sep. 30, 2015</t>
  </si>
  <si>
    <t>12 Months Ended</t>
  </si>
  <si>
    <t>CONSOLIDATED STATEMENTS OF OPERATIONS - USD ($) shares in Thousands, $ in Thousands</t>
  </si>
  <si>
    <t>Inventories Inventories consist of the following at September 30, 2017 and September 30, 2016 : (in thousands) September 30, 2017 2016 Unharvested fruit crop on the trees $ 32,145 $ 52,204 Beef cattle 1,954 783 Citrus tree nursery — 3,090 Other 2,105 2,392 Total inventories $ 36,204 $ 58,469 In September 2017, the State of Florida’ citrus business, including the Company’s unharvested citrus crop, were significantly impacted by Hurricane Irma. The impact of Hurricane Irma resulted in the premature drop of unharvested fruit and damage to citrus trees, which we expect to impact future fruit production until such time as the citrus trees recover. We anticipate future fruit production to be impacted in the 2017/2018 and, potentially, the 2018/2019 harvest seasons. The Company undertook a process to estimate the amount of inventory casualty loss as of the date of Hurricane Irma. Such process included a number of factors including: (1) touring all of the citrus groves by operational personnel to assess the estimated fruit drop by grove and the impact of damage to the citrus trees; (2) consideration of independent estimates of the reduced citrus production for the State of Florida; and (3) an estimate of fruit the Company expects to produce for the 2017/2018 harvest season after Hurricane Irma. As a result, the Company recorded a casualty loss to reduce the carrying value of unharvested fruit crop on trees inventory by approximately $13,489,000 . While the Company believes the recorded loss to be its best estimate at this time, additional impairment could result based on the results of the 2017/2018 harvest season. The Company maintains crop insurance and is working closely with its insurers and adjusters to evaluate and determine the amount of insurance recoveries, if any, the Company may be entitled to. The amount of insurance recoveries, if any, will be recorded in the period in which such recoveries are both probable and reasonably estimable. After determining and applying the amount of loss due to shrinkage to the inventory value, the Company evaluated the remaining inventory and determined an additional reduction was necessary in the amount of $1,199,000 to properly reflect the net realizable value of such inventory at September 30, 2017 . The Company reclassified the citrus tree nursery inventory to property and equipment during fiscal 2017.</t>
  </si>
  <si>
    <t>Inventory Disclosure [Abstract]</t>
  </si>
  <si>
    <t>Cost of Goods Sold</t>
  </si>
  <si>
    <t>Common Size 2017</t>
  </si>
  <si>
    <t>common Size 2016</t>
  </si>
  <si>
    <t>common size 2017</t>
  </si>
  <si>
    <t>Common Size 2016</t>
  </si>
  <si>
    <t>Horizontal Analysis</t>
  </si>
  <si>
    <t>Current Assets - Current Liabilities</t>
  </si>
  <si>
    <t xml:space="preserve">Working Capital = </t>
  </si>
  <si>
    <t>Current Ratio =</t>
  </si>
  <si>
    <t>Current Assets / Current Liabilities</t>
  </si>
  <si>
    <t xml:space="preserve">Acid Test Ratio = </t>
  </si>
  <si>
    <t>(Cash + Marketable Securities + Current Accounts receivable) / Current Liabilites</t>
  </si>
  <si>
    <t xml:space="preserve">Inventory Turnover = </t>
  </si>
  <si>
    <t>COGS / Average Inventory</t>
  </si>
  <si>
    <t>Days Sales in inventory =</t>
  </si>
  <si>
    <t>Days Sales in receivables =</t>
  </si>
  <si>
    <t>Avg AR / Avg daily credit sales</t>
  </si>
  <si>
    <t>Avg inventory / Avg daily COGS</t>
  </si>
  <si>
    <t>Debt to equity ratio =</t>
  </si>
  <si>
    <t>Total liabilities / total stockholders equity</t>
  </si>
  <si>
    <t>Times - interest - earned =</t>
  </si>
  <si>
    <t>(Net income + interest expense + income taxes) / interest expense</t>
  </si>
  <si>
    <t>aka quick ratio</t>
  </si>
  <si>
    <t>AR Turnover =</t>
  </si>
  <si>
    <t>Net sales / Avg AR</t>
  </si>
  <si>
    <t>Asset Turnover =</t>
  </si>
  <si>
    <t>Net Sales / Avg total assets</t>
  </si>
  <si>
    <t>Return on Sales =</t>
  </si>
  <si>
    <t>(Net Income + net of tax interest expense) / Sales</t>
  </si>
  <si>
    <t xml:space="preserve">Return on Assets = </t>
  </si>
  <si>
    <t>(net income + net of tax interest expense) / Avg total assets</t>
  </si>
  <si>
    <t>Return on Equity =</t>
  </si>
  <si>
    <t>Net income / Avg stockholders equity</t>
  </si>
  <si>
    <t>Average Interest Rate =</t>
  </si>
  <si>
    <t>Interest expense / Avg total liabilities</t>
  </si>
  <si>
    <t xml:space="preserve">Gross Margin = </t>
  </si>
  <si>
    <t>Gross profit / Net Sales</t>
  </si>
  <si>
    <t>Avg Inventory (2016+2017)/2</t>
  </si>
  <si>
    <t>Avg AR (2016+2017)/2</t>
  </si>
  <si>
    <t>Avg daily sales (sales / 365)</t>
  </si>
  <si>
    <t>Avg daily COGS = COGS/365</t>
  </si>
  <si>
    <t>Avg Total Asset (2016+2017)/2</t>
  </si>
  <si>
    <t>net of tax interest = interest expense (1-tax rate)</t>
  </si>
  <si>
    <t>Avg stockholder equity = (2016+2017)/2</t>
  </si>
  <si>
    <t>Avg total liabilities = (2016+2017)/2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</si>
</sst>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 &quot;#,##0_);_(&quot;$ &quot;\(#,##0\)"/>
    <numFmt numFmtId="165" formatCode="_(&quot;$ &quot;#,##0.00_);_(&quot;$ &quot;\(#,##0.00\)"/>
    <numFmt numFmtId="166" formatCode="0.0%"/>
    <numFmt numFmtId="167" formatCode="0.0"/>
    <numFmt numFmtId="168" formatCode="#,##0.0_);\(#,##0.0\)"/>
    <numFmt numFmtId="169" formatCode="0.00_);[Red]\(0.00\)"/>
  </numFmts>
  <fonts count="6">
    <font>
      <sz val="11"/>
      <color theme="1"/>
      <name val="Calibri"/>
      <family val="2"/>
      <scheme val="minor"/>
    </font>
    <font>
      <sz val="11"/>
      <name val="Calibri"/>
    </font>
    <font>
      <b/>
      <sz val="11"/>
      <name val="Calibri"/>
    </font>
    <font>
      <u/>
      <sz val="11"/>
      <name val="Calibri"/>
      <family val="2"/>
    </font>
    <font>
      <u val="double"/>
      <sz val="11"/>
      <name val="Calibri"/>
      <family val="2"/>
    </font>
    <font>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5" fillId="0" borderId="0" applyFont="0" applyFill="0" applyBorder="0" applyAlignment="0" applyProtection="0"/>
  </cellStyleXfs>
  <cellXfs count="26">
    <xf numFmtId="0" fontId="0" fillId="0" borderId="0" xfId="0"/>
    <xf numFmtId="164" fontId="1" fillId="0" borderId="0" xfId="0" applyNumberFormat="1" applyFont="1" applyAlignment="1">
      <alignment horizontal="right" vertical="top"/>
    </xf>
    <xf numFmtId="0" fontId="1" fillId="0" borderId="0" xfId="0" applyFont="1" applyAlignment="1">
      <alignment vertical="top" wrapText="1"/>
    </xf>
    <xf numFmtId="37" fontId="1" fillId="0" borderId="0" xfId="0" applyNumberFormat="1" applyFont="1" applyAlignment="1">
      <alignment horizontal="right" vertical="top"/>
    </xf>
    <xf numFmtId="0" fontId="2" fillId="0" borderId="0" xfId="0" applyFont="1" applyAlignment="1">
      <alignment vertical="top" wrapText="1"/>
    </xf>
    <xf numFmtId="0" fontId="1" fillId="0" borderId="0" xfId="0" applyFont="1" applyAlignment="1">
      <alignment horizontal="center" vertical="center" wrapText="1"/>
    </xf>
    <xf numFmtId="0" fontId="2" fillId="0" borderId="0" xfId="0" applyFont="1" applyAlignment="1">
      <alignment horizontal="center" vertical="center" wrapText="1"/>
    </xf>
    <xf numFmtId="165" fontId="1" fillId="0" borderId="0" xfId="0" applyNumberFormat="1" applyFont="1" applyAlignment="1">
      <alignment horizontal="right" vertical="top"/>
    </xf>
    <xf numFmtId="37" fontId="3" fillId="0" borderId="0" xfId="0" applyNumberFormat="1" applyFont="1" applyAlignment="1">
      <alignment horizontal="right" vertical="top"/>
    </xf>
    <xf numFmtId="37" fontId="4" fillId="0" borderId="0" xfId="0" applyNumberFormat="1" applyFont="1" applyAlignment="1">
      <alignment horizontal="right" vertical="top"/>
    </xf>
    <xf numFmtId="164" fontId="4" fillId="0" borderId="0" xfId="0" applyNumberFormat="1" applyFont="1" applyAlignment="1">
      <alignment horizontal="right" vertical="top"/>
    </xf>
    <xf numFmtId="0" fontId="0" fillId="0" borderId="0" xfId="0"/>
    <xf numFmtId="0" fontId="1" fillId="0" borderId="0" xfId="0" applyFont="1" applyAlignment="1">
      <alignment horizontal="center" vertical="center" wrapText="1"/>
    </xf>
    <xf numFmtId="0" fontId="0" fillId="0" borderId="0" xfId="0"/>
    <xf numFmtId="166" fontId="1" fillId="0" borderId="0" xfId="1" applyNumberFormat="1" applyFont="1" applyAlignment="1">
      <alignment horizontal="right" vertical="top"/>
    </xf>
    <xf numFmtId="166" fontId="0" fillId="0" borderId="0" xfId="1" applyNumberFormat="1" applyFont="1"/>
    <xf numFmtId="0" fontId="0" fillId="0" borderId="0" xfId="0"/>
    <xf numFmtId="37" fontId="0" fillId="0" borderId="0" xfId="0" applyNumberFormat="1"/>
    <xf numFmtId="2" fontId="0" fillId="0" borderId="0" xfId="0" applyNumberFormat="1"/>
    <xf numFmtId="167" fontId="0" fillId="0" borderId="0" xfId="0" applyNumberFormat="1"/>
    <xf numFmtId="168" fontId="0" fillId="0" borderId="0" xfId="0" applyNumberFormat="1"/>
    <xf numFmtId="169" fontId="0" fillId="0" borderId="0" xfId="0" applyNumberFormat="1"/>
    <xf numFmtId="40" fontId="0" fillId="0" borderId="0" xfId="0" applyNumberFormat="1"/>
    <xf numFmtId="0" fontId="2" fillId="0" borderId="0" xfId="0" applyFont="1" applyAlignment="1">
      <alignment horizontal="center" vertical="center" wrapText="1"/>
    </xf>
    <xf numFmtId="0" fontId="0" fillId="0" borderId="0" xfId="0"/>
    <xf numFmtId="0" fontId="1" fillId="0" borderId="0" xfId="0" applyFont="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zoomScale="80" zoomScaleNormal="80" workbookViewId="0">
      <selection activeCell="A10" sqref="A10"/>
    </sheetView>
  </sheetViews>
  <sheetFormatPr defaultRowHeight="14.4"/>
  <cols>
    <col min="1" max="1" width="41.33203125" customWidth="1"/>
    <col min="2" max="2" width="16" customWidth="1"/>
    <col min="3" max="3" width="16" style="11" customWidth="1"/>
    <col min="4" max="4" width="14" customWidth="1"/>
    <col min="5" max="5" width="14" style="11" customWidth="1"/>
    <col min="6" max="6" width="14" hidden="1" customWidth="1"/>
  </cols>
  <sheetData>
    <row r="1" spans="1:7">
      <c r="A1" s="23" t="s">
        <v>58</v>
      </c>
      <c r="B1" s="25" t="s">
        <v>57</v>
      </c>
      <c r="C1" s="25"/>
      <c r="D1" s="24"/>
      <c r="E1" s="24"/>
      <c r="F1" s="24"/>
    </row>
    <row r="2" spans="1:7" ht="43.2">
      <c r="A2" s="24"/>
      <c r="B2" s="5" t="s">
        <v>40</v>
      </c>
      <c r="C2" s="12" t="s">
        <v>64</v>
      </c>
      <c r="D2" s="5" t="s">
        <v>39</v>
      </c>
      <c r="E2" s="12" t="s">
        <v>65</v>
      </c>
      <c r="F2" s="5" t="s">
        <v>56</v>
      </c>
      <c r="G2" s="12" t="s">
        <v>66</v>
      </c>
    </row>
    <row r="3" spans="1:7">
      <c r="A3" s="4" t="s">
        <v>43</v>
      </c>
    </row>
    <row r="4" spans="1:7">
      <c r="A4" s="2" t="s">
        <v>42</v>
      </c>
      <c r="B4" s="1">
        <v>129829</v>
      </c>
      <c r="C4" s="14">
        <f>B4/B$4</f>
        <v>1</v>
      </c>
      <c r="D4" s="1">
        <v>144196</v>
      </c>
      <c r="E4" s="14">
        <f>D4/D$4</f>
        <v>1</v>
      </c>
      <c r="F4" s="1">
        <v>153126</v>
      </c>
      <c r="G4" s="15">
        <f>(B4-D4)/D4</f>
        <v>-9.9635218730061856E-2</v>
      </c>
    </row>
    <row r="5" spans="1:7">
      <c r="A5" s="2" t="s">
        <v>61</v>
      </c>
      <c r="B5" s="8">
        <v>120899</v>
      </c>
      <c r="C5" s="14">
        <f t="shared" ref="C5:C17" si="0">B5/B$4</f>
        <v>0.93121721649246314</v>
      </c>
      <c r="D5" s="8">
        <v>109137</v>
      </c>
      <c r="E5" s="14">
        <f t="shared" ref="E5:E17" si="1">D5/D$4</f>
        <v>0.75686565508058479</v>
      </c>
      <c r="F5" s="8">
        <v>117668</v>
      </c>
      <c r="G5" s="15">
        <f t="shared" ref="G5:G17" si="2">(B5-D5)/D5</f>
        <v>0.10777279932561826</v>
      </c>
    </row>
    <row r="6" spans="1:7">
      <c r="A6" s="2" t="s">
        <v>55</v>
      </c>
      <c r="B6" s="8">
        <v>8930</v>
      </c>
      <c r="C6" s="14">
        <f t="shared" si="0"/>
        <v>6.8782783507536832E-2</v>
      </c>
      <c r="D6" s="8">
        <v>35059</v>
      </c>
      <c r="E6" s="14">
        <f t="shared" si="1"/>
        <v>0.24313434491941524</v>
      </c>
      <c r="F6" s="8">
        <v>35458</v>
      </c>
      <c r="G6" s="15">
        <f t="shared" si="2"/>
        <v>-0.74528651701417614</v>
      </c>
    </row>
    <row r="7" spans="1:7">
      <c r="A7" s="2" t="s">
        <v>54</v>
      </c>
      <c r="B7" s="8">
        <v>15024</v>
      </c>
      <c r="C7" s="14">
        <f t="shared" si="0"/>
        <v>0.11572144898289288</v>
      </c>
      <c r="D7" s="8">
        <v>13213</v>
      </c>
      <c r="E7" s="14">
        <f t="shared" si="1"/>
        <v>9.1632222807844874E-2</v>
      </c>
      <c r="F7" s="8">
        <v>16494</v>
      </c>
      <c r="G7" s="15">
        <f t="shared" si="2"/>
        <v>0.13706198440929387</v>
      </c>
    </row>
    <row r="8" spans="1:7">
      <c r="A8" s="2" t="s">
        <v>53</v>
      </c>
      <c r="B8" s="3">
        <v>-6094</v>
      </c>
      <c r="C8" s="14">
        <f t="shared" si="0"/>
        <v>-4.6938665475356044E-2</v>
      </c>
      <c r="D8" s="3">
        <v>21846</v>
      </c>
      <c r="E8" s="14">
        <f t="shared" si="1"/>
        <v>0.15150212211157035</v>
      </c>
      <c r="F8" s="3">
        <v>18964</v>
      </c>
      <c r="G8" s="15">
        <f t="shared" si="2"/>
        <v>-1.2789526686807653</v>
      </c>
    </row>
    <row r="9" spans="1:7">
      <c r="A9" s="4" t="s">
        <v>52</v>
      </c>
      <c r="C9" s="14">
        <f t="shared" si="0"/>
        <v>0</v>
      </c>
      <c r="E9" s="14">
        <f t="shared" si="1"/>
        <v>0</v>
      </c>
      <c r="G9" s="15"/>
    </row>
    <row r="10" spans="1:7">
      <c r="A10" s="2" t="s">
        <v>51</v>
      </c>
      <c r="B10" s="3">
        <f>9141+148</f>
        <v>9289</v>
      </c>
      <c r="C10" s="14">
        <f t="shared" si="0"/>
        <v>7.1547959238690895E-2</v>
      </c>
      <c r="D10" s="3">
        <v>9893</v>
      </c>
      <c r="E10" s="14">
        <f t="shared" si="1"/>
        <v>6.8608005769924263E-2</v>
      </c>
      <c r="F10" s="3">
        <v>8368</v>
      </c>
      <c r="G10" s="15">
        <f t="shared" si="2"/>
        <v>-6.1053269988881026E-2</v>
      </c>
    </row>
    <row r="11" spans="1:7">
      <c r="A11" s="2" t="s">
        <v>50</v>
      </c>
      <c r="B11" s="3">
        <v>2181</v>
      </c>
      <c r="C11" s="14">
        <f t="shared" si="0"/>
        <v>1.6799020249713085E-2</v>
      </c>
      <c r="D11" s="3">
        <v>618</v>
      </c>
      <c r="E11" s="14">
        <f t="shared" si="1"/>
        <v>4.2858331715165468E-3</v>
      </c>
      <c r="F11" s="3">
        <v>14735</v>
      </c>
      <c r="G11" s="15">
        <f t="shared" si="2"/>
        <v>2.529126213592233</v>
      </c>
    </row>
    <row r="12" spans="1:7">
      <c r="A12" s="2" t="s">
        <v>49</v>
      </c>
      <c r="B12" s="3">
        <v>0</v>
      </c>
      <c r="C12" s="14">
        <f t="shared" si="0"/>
        <v>0</v>
      </c>
      <c r="D12" s="3">
        <v>0</v>
      </c>
      <c r="E12" s="14">
        <f t="shared" si="1"/>
        <v>0</v>
      </c>
      <c r="F12" s="3">
        <v>-1051</v>
      </c>
      <c r="G12" s="15"/>
    </row>
    <row r="13" spans="1:7">
      <c r="A13" s="2" t="s">
        <v>48</v>
      </c>
      <c r="B13" s="8">
        <v>-140</v>
      </c>
      <c r="C13" s="14">
        <f t="shared" si="0"/>
        <v>-1.0783415107564565E-3</v>
      </c>
      <c r="D13" s="8">
        <v>-91</v>
      </c>
      <c r="E13" s="14">
        <f t="shared" si="1"/>
        <v>-6.3108546700324562E-4</v>
      </c>
      <c r="F13" s="8">
        <v>-196</v>
      </c>
      <c r="G13" s="15">
        <f t="shared" si="2"/>
        <v>0.53846153846153844</v>
      </c>
    </row>
    <row r="14" spans="1:7">
      <c r="A14" s="2" t="s">
        <v>47</v>
      </c>
      <c r="B14" s="8">
        <v>7248</v>
      </c>
      <c r="C14" s="14">
        <f t="shared" si="0"/>
        <v>5.5827280499734268E-2</v>
      </c>
      <c r="D14" s="8">
        <v>9366</v>
      </c>
      <c r="E14" s="14">
        <f t="shared" si="1"/>
        <v>6.4953258065410968E-2</v>
      </c>
      <c r="F14" s="8">
        <v>-5124</v>
      </c>
      <c r="G14" s="15">
        <f t="shared" si="2"/>
        <v>-0.22613709160794362</v>
      </c>
    </row>
    <row r="15" spans="1:7">
      <c r="A15" s="2" t="s">
        <v>46</v>
      </c>
      <c r="B15" s="3">
        <v>-13342</v>
      </c>
      <c r="C15" s="14">
        <f t="shared" si="0"/>
        <v>-0.10276594597509031</v>
      </c>
      <c r="D15" s="3">
        <v>12480</v>
      </c>
      <c r="E15" s="14">
        <f t="shared" si="1"/>
        <v>8.6548864046159399E-2</v>
      </c>
      <c r="F15" s="3">
        <v>24088</v>
      </c>
      <c r="G15" s="15">
        <f t="shared" si="2"/>
        <v>-2.0690705128205127</v>
      </c>
    </row>
    <row r="16" spans="1:7">
      <c r="A16" s="2" t="s">
        <v>45</v>
      </c>
      <c r="B16" s="8">
        <v>-3846</v>
      </c>
      <c r="C16" s="14">
        <f t="shared" si="0"/>
        <v>-2.9623581788352372E-2</v>
      </c>
      <c r="D16" s="8">
        <v>5521</v>
      </c>
      <c r="E16" s="14">
        <f t="shared" si="1"/>
        <v>3.8288163333240866E-2</v>
      </c>
      <c r="F16" s="8">
        <v>10905</v>
      </c>
      <c r="G16" s="15">
        <f t="shared" si="2"/>
        <v>-1.6966129324397754</v>
      </c>
    </row>
    <row r="17" spans="1:7">
      <c r="A17" s="2" t="s">
        <v>44</v>
      </c>
      <c r="B17" s="9">
        <v>-9496</v>
      </c>
      <c r="C17" s="14">
        <f t="shared" si="0"/>
        <v>-7.3142364186737946E-2</v>
      </c>
      <c r="D17" s="9">
        <v>6959</v>
      </c>
      <c r="E17" s="14">
        <f t="shared" si="1"/>
        <v>4.8260700712918526E-2</v>
      </c>
      <c r="F17" s="9">
        <v>13183</v>
      </c>
      <c r="G17" s="15">
        <f t="shared" si="2"/>
        <v>-2.3645638741198449</v>
      </c>
    </row>
    <row r="18" spans="1:7">
      <c r="A18" s="2"/>
      <c r="B18" s="3"/>
      <c r="C18" s="3"/>
      <c r="D18" s="3"/>
      <c r="E18" s="3"/>
      <c r="F18" s="3"/>
    </row>
    <row r="19" spans="1:7">
      <c r="A19" s="2"/>
      <c r="B19" s="1"/>
      <c r="C19" s="1"/>
      <c r="D19" s="1"/>
      <c r="E19" s="1"/>
      <c r="F19" s="1"/>
    </row>
    <row r="20" spans="1:7">
      <c r="A20" s="4"/>
    </row>
    <row r="21" spans="1:7">
      <c r="A21" s="2"/>
      <c r="B21" s="7"/>
      <c r="C21" s="7"/>
      <c r="D21" s="7"/>
      <c r="E21" s="7"/>
      <c r="F21" s="7"/>
    </row>
    <row r="22" spans="1:7">
      <c r="A22" s="2"/>
      <c r="B22" s="7"/>
      <c r="C22" s="7"/>
      <c r="D22" s="7"/>
      <c r="E22" s="7"/>
      <c r="F22" s="7"/>
    </row>
    <row r="23" spans="1:7">
      <c r="A23" s="4"/>
    </row>
    <row r="24" spans="1:7">
      <c r="A24" s="2"/>
      <c r="B24" s="3"/>
      <c r="C24" s="3"/>
      <c r="D24" s="3"/>
      <c r="E24" s="3"/>
      <c r="F24" s="3"/>
    </row>
    <row r="25" spans="1:7">
      <c r="A25" s="2"/>
      <c r="B25" s="3"/>
      <c r="C25" s="3"/>
      <c r="D25" s="3"/>
      <c r="E25" s="3"/>
      <c r="F25" s="3"/>
    </row>
    <row r="26" spans="1:7">
      <c r="A26" s="2"/>
      <c r="B26" s="7"/>
      <c r="C26" s="7"/>
      <c r="D26" s="7"/>
      <c r="E26" s="7"/>
      <c r="F26" s="7"/>
    </row>
    <row r="27" spans="1:7">
      <c r="A27" s="2"/>
    </row>
    <row r="28" spans="1:7">
      <c r="A28" s="4"/>
    </row>
    <row r="29" spans="1:7">
      <c r="A29" s="2"/>
      <c r="B29" s="1"/>
      <c r="C29" s="1"/>
      <c r="D29" s="1"/>
      <c r="E29" s="1"/>
      <c r="F29" s="1"/>
    </row>
    <row r="30" spans="1:7">
      <c r="A30" s="4"/>
    </row>
    <row r="31" spans="1:7">
      <c r="A31" s="2"/>
      <c r="B31" s="3"/>
      <c r="C31" s="3"/>
      <c r="D31" s="3"/>
      <c r="E31" s="3"/>
      <c r="F31" s="3"/>
    </row>
    <row r="32" spans="1:7">
      <c r="A32" s="2"/>
    </row>
    <row r="33" spans="1:6">
      <c r="A33" s="4"/>
    </row>
    <row r="34" spans="1:6">
      <c r="A34" s="2"/>
      <c r="B34" s="3"/>
      <c r="C34" s="3"/>
      <c r="D34" s="3"/>
      <c r="E34" s="3"/>
      <c r="F34" s="3"/>
    </row>
    <row r="35" spans="1:6">
      <c r="A35" s="4"/>
    </row>
    <row r="36" spans="1:6">
      <c r="A36" s="2"/>
      <c r="B36" s="3"/>
      <c r="C36" s="3"/>
      <c r="D36" s="3"/>
      <c r="E36" s="3"/>
      <c r="F36" s="3"/>
    </row>
    <row r="37" spans="1:6">
      <c r="A37" s="2"/>
    </row>
    <row r="38" spans="1:6">
      <c r="A38" s="4"/>
    </row>
    <row r="39" spans="1:6">
      <c r="A39" s="2"/>
      <c r="B39" s="3"/>
      <c r="C39" s="3"/>
      <c r="D39" s="3"/>
      <c r="E39" s="3"/>
      <c r="F39" s="3"/>
    </row>
    <row r="40" spans="1:6">
      <c r="A40" s="4"/>
    </row>
    <row r="41" spans="1:6">
      <c r="A41" s="2"/>
      <c r="B41" s="1"/>
      <c r="C41" s="1"/>
      <c r="D41" s="1"/>
      <c r="E41" s="1"/>
      <c r="F41" s="1"/>
    </row>
  </sheetData>
  <mergeCells count="2">
    <mergeCell ref="A1:A2"/>
    <mergeCell ref="B1:F1"/>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topLeftCell="A7" zoomScale="80" zoomScaleNormal="80" workbookViewId="0">
      <selection activeCell="F8" sqref="F8"/>
    </sheetView>
  </sheetViews>
  <sheetFormatPr defaultRowHeight="14.4"/>
  <cols>
    <col min="1" max="1" width="45.33203125" customWidth="1"/>
    <col min="2" max="2" width="14" customWidth="1"/>
    <col min="3" max="3" width="14" style="11" customWidth="1"/>
    <col min="4" max="4" width="14" customWidth="1"/>
    <col min="6" max="6" width="10.6640625" customWidth="1"/>
  </cols>
  <sheetData>
    <row r="1" spans="1:6" ht="28.8">
      <c r="A1" s="6" t="s">
        <v>41</v>
      </c>
      <c r="B1" s="5" t="s">
        <v>40</v>
      </c>
      <c r="C1" s="12" t="s">
        <v>62</v>
      </c>
      <c r="D1" s="5" t="s">
        <v>39</v>
      </c>
      <c r="E1" s="12" t="s">
        <v>63</v>
      </c>
      <c r="F1" s="12" t="s">
        <v>66</v>
      </c>
    </row>
    <row r="2" spans="1:6">
      <c r="A2" s="4" t="s">
        <v>38</v>
      </c>
    </row>
    <row r="3" spans="1:6">
      <c r="A3" s="2" t="s">
        <v>37</v>
      </c>
      <c r="B3" s="1">
        <v>3395</v>
      </c>
      <c r="C3" s="14">
        <f>B3/B$14</f>
        <v>8.0991073089970462E-3</v>
      </c>
      <c r="D3" s="1">
        <v>6625</v>
      </c>
      <c r="E3" s="15">
        <f>D3/D$14</f>
        <v>1.4546213044385161E-2</v>
      </c>
      <c r="F3" s="15">
        <f>(B3-D3)/D3</f>
        <v>-0.48754716981132074</v>
      </c>
    </row>
    <row r="4" spans="1:6">
      <c r="A4" s="2" t="s">
        <v>36</v>
      </c>
      <c r="B4" s="3">
        <v>4286</v>
      </c>
      <c r="C4" s="14">
        <f t="shared" ref="C4:C39" si="0">B4/B$14</f>
        <v>1.0224675677867848E-2</v>
      </c>
      <c r="D4" s="3">
        <v>4740</v>
      </c>
      <c r="E4" s="15">
        <f t="shared" ref="E4:E39" si="1">D4/D$14</f>
        <v>1.0407403747982743E-2</v>
      </c>
      <c r="F4" s="15">
        <f t="shared" ref="F4:F39" si="2">(B4-D4)/D4</f>
        <v>-9.578059071729958E-2</v>
      </c>
    </row>
    <row r="5" spans="1:6">
      <c r="A5" s="2" t="s">
        <v>35</v>
      </c>
      <c r="B5" s="3">
        <v>36204</v>
      </c>
      <c r="C5" s="14">
        <f t="shared" si="0"/>
        <v>8.6368212375531397E-2</v>
      </c>
      <c r="D5" s="3">
        <v>58469</v>
      </c>
      <c r="E5" s="15">
        <f t="shared" si="1"/>
        <v>0.12837774045164618</v>
      </c>
      <c r="F5" s="15">
        <f t="shared" si="2"/>
        <v>-0.38080008209478527</v>
      </c>
    </row>
    <row r="6" spans="1:6">
      <c r="A6" s="2" t="s">
        <v>34</v>
      </c>
      <c r="B6" s="3">
        <v>0</v>
      </c>
      <c r="C6" s="14">
        <f t="shared" si="0"/>
        <v>0</v>
      </c>
      <c r="D6" s="3">
        <v>1013</v>
      </c>
      <c r="E6" s="15">
        <f t="shared" si="1"/>
        <v>2.2241983115414594E-3</v>
      </c>
      <c r="F6" s="15">
        <f t="shared" si="2"/>
        <v>-1</v>
      </c>
    </row>
    <row r="7" spans="1:6">
      <c r="A7" s="2" t="s">
        <v>33</v>
      </c>
      <c r="B7" s="3">
        <v>20983</v>
      </c>
      <c r="C7" s="14">
        <f t="shared" si="0"/>
        <v>5.0057015806976447E-2</v>
      </c>
      <c r="D7" s="3">
        <v>0</v>
      </c>
      <c r="E7" s="15">
        <f t="shared" si="1"/>
        <v>0</v>
      </c>
      <c r="F7" s="15"/>
    </row>
    <row r="8" spans="1:6">
      <c r="A8" s="2" t="s">
        <v>32</v>
      </c>
      <c r="B8" s="8">
        <v>1621</v>
      </c>
      <c r="C8" s="14">
        <f t="shared" si="0"/>
        <v>3.8670553602015356E-3</v>
      </c>
      <c r="D8" s="8">
        <v>1024</v>
      </c>
      <c r="E8" s="15">
        <f t="shared" si="1"/>
        <v>2.2483505143321369E-3</v>
      </c>
      <c r="F8" s="15">
        <f t="shared" si="2"/>
        <v>0.5830078125</v>
      </c>
    </row>
    <row r="9" spans="1:6">
      <c r="A9" s="2" t="s">
        <v>31</v>
      </c>
      <c r="B9" s="8">
        <v>66489</v>
      </c>
      <c r="C9" s="14">
        <f t="shared" si="0"/>
        <v>0.15861606652957427</v>
      </c>
      <c r="D9" s="8">
        <v>71871</v>
      </c>
      <c r="E9" s="15">
        <f t="shared" si="1"/>
        <v>0.1578039060698877</v>
      </c>
      <c r="F9" s="15">
        <f t="shared" si="2"/>
        <v>-7.4884167466711185E-2</v>
      </c>
    </row>
    <row r="10" spans="1:6">
      <c r="A10" s="2" t="s">
        <v>30</v>
      </c>
      <c r="B10" s="3">
        <v>349337</v>
      </c>
      <c r="C10" s="14">
        <f t="shared" si="0"/>
        <v>0.83337786450754092</v>
      </c>
      <c r="D10" s="3">
        <v>379247</v>
      </c>
      <c r="E10" s="15">
        <f t="shared" si="1"/>
        <v>0.83269549561417955</v>
      </c>
      <c r="F10" s="15">
        <f t="shared" si="2"/>
        <v>-7.8866807120425472E-2</v>
      </c>
    </row>
    <row r="11" spans="1:6">
      <c r="A11" s="2" t="s">
        <v>29</v>
      </c>
      <c r="B11" s="3">
        <v>2246</v>
      </c>
      <c r="C11" s="14">
        <f t="shared" si="0"/>
        <v>5.3580544966148353E-3</v>
      </c>
      <c r="D11" s="3">
        <v>2246</v>
      </c>
      <c r="E11" s="15">
        <f t="shared" si="1"/>
        <v>4.9314406788964638E-3</v>
      </c>
      <c r="F11" s="15">
        <f t="shared" si="2"/>
        <v>0</v>
      </c>
    </row>
    <row r="12" spans="1:6" ht="28.8">
      <c r="A12" s="2" t="s">
        <v>28</v>
      </c>
      <c r="B12" s="3">
        <v>262</v>
      </c>
      <c r="C12" s="14">
        <f t="shared" si="0"/>
        <v>6.2502683798445547E-4</v>
      </c>
      <c r="D12" s="3">
        <v>389</v>
      </c>
      <c r="E12" s="15">
        <f t="shared" si="1"/>
        <v>8.5410971687031368E-4</v>
      </c>
      <c r="F12" s="15">
        <f t="shared" si="2"/>
        <v>-0.32647814910025708</v>
      </c>
    </row>
    <row r="13" spans="1:6">
      <c r="A13" s="2" t="s">
        <v>27</v>
      </c>
      <c r="B13" s="8">
        <v>848</v>
      </c>
      <c r="C13" s="14">
        <f t="shared" si="0"/>
        <v>2.0229876282855659E-3</v>
      </c>
      <c r="D13" s="8">
        <v>1692</v>
      </c>
      <c r="E13" s="15">
        <f t="shared" si="1"/>
        <v>3.7150479201659915E-3</v>
      </c>
      <c r="F13" s="15">
        <f t="shared" si="2"/>
        <v>-0.49881796690307328</v>
      </c>
    </row>
    <row r="14" spans="1:6">
      <c r="A14" s="2" t="s">
        <v>26</v>
      </c>
      <c r="B14" s="9">
        <v>419182</v>
      </c>
      <c r="C14" s="14">
        <f t="shared" si="0"/>
        <v>1</v>
      </c>
      <c r="D14" s="9">
        <v>455445</v>
      </c>
      <c r="E14" s="15">
        <f t="shared" si="1"/>
        <v>1</v>
      </c>
      <c r="F14" s="15">
        <f t="shared" si="2"/>
        <v>-7.9621029981666286E-2</v>
      </c>
    </row>
    <row r="15" spans="1:6">
      <c r="A15" s="4" t="s">
        <v>25</v>
      </c>
      <c r="C15" s="14"/>
      <c r="E15" s="15"/>
      <c r="F15" s="15"/>
    </row>
    <row r="16" spans="1:6">
      <c r="A16" s="2" t="s">
        <v>24</v>
      </c>
      <c r="B16" s="3">
        <v>3192</v>
      </c>
      <c r="C16" s="14">
        <f t="shared" si="0"/>
        <v>7.6148307894900067E-3</v>
      </c>
      <c r="D16" s="3">
        <v>5975</v>
      </c>
      <c r="E16" s="15">
        <f t="shared" si="1"/>
        <v>1.3119037424936052E-2</v>
      </c>
      <c r="F16" s="15">
        <f t="shared" si="2"/>
        <v>-0.46577405857740584</v>
      </c>
    </row>
    <row r="17" spans="1:6">
      <c r="A17" s="2" t="s">
        <v>23</v>
      </c>
      <c r="B17" s="3">
        <v>6781</v>
      </c>
      <c r="C17" s="14">
        <f t="shared" si="0"/>
        <v>1.6176744230429741E-2</v>
      </c>
      <c r="D17" s="3">
        <v>6920</v>
      </c>
      <c r="E17" s="15">
        <f t="shared" si="1"/>
        <v>1.5193931210135143E-2</v>
      </c>
      <c r="F17" s="15">
        <f t="shared" si="2"/>
        <v>-2.0086705202312139E-2</v>
      </c>
    </row>
    <row r="18" spans="1:6">
      <c r="A18" s="2" t="s">
        <v>22</v>
      </c>
      <c r="B18" s="3">
        <v>4550</v>
      </c>
      <c r="C18" s="14">
        <f t="shared" si="0"/>
        <v>1.0854473713088826E-2</v>
      </c>
      <c r="D18" s="3">
        <v>4493</v>
      </c>
      <c r="E18" s="15">
        <f t="shared" si="1"/>
        <v>9.86507701259208E-3</v>
      </c>
      <c r="F18" s="15">
        <f t="shared" si="2"/>
        <v>1.2686401068328511E-2</v>
      </c>
    </row>
    <row r="19" spans="1:6">
      <c r="A19" s="2" t="s">
        <v>21</v>
      </c>
      <c r="B19" s="8">
        <v>1460</v>
      </c>
      <c r="C19" s="14">
        <f t="shared" si="0"/>
        <v>3.4829739826614694E-3</v>
      </c>
      <c r="D19" s="8">
        <v>1290</v>
      </c>
      <c r="E19" s="15">
        <f t="shared" si="1"/>
        <v>2.8323946909066958E-3</v>
      </c>
      <c r="F19" s="15">
        <f t="shared" si="2"/>
        <v>0.13178294573643412</v>
      </c>
    </row>
    <row r="20" spans="1:6">
      <c r="A20" s="2" t="s">
        <v>20</v>
      </c>
      <c r="B20" s="8">
        <v>15983</v>
      </c>
      <c r="C20" s="14">
        <f t="shared" si="0"/>
        <v>3.8129022715670043E-2</v>
      </c>
      <c r="D20" s="8">
        <v>18678</v>
      </c>
      <c r="E20" s="15">
        <f t="shared" si="1"/>
        <v>4.1010440338569973E-2</v>
      </c>
      <c r="F20" s="15">
        <f t="shared" si="2"/>
        <v>-0.14428739693757361</v>
      </c>
    </row>
    <row r="21" spans="1:6">
      <c r="A21" s="4" t="s">
        <v>19</v>
      </c>
      <c r="C21" s="14"/>
      <c r="E21" s="15"/>
      <c r="F21" s="15"/>
    </row>
    <row r="22" spans="1:6">
      <c r="A22" s="2" t="s">
        <v>18</v>
      </c>
      <c r="B22" s="3">
        <v>181926</v>
      </c>
      <c r="C22" s="14">
        <f t="shared" si="0"/>
        <v>0.43400241422580166</v>
      </c>
      <c r="D22" s="3">
        <v>192726</v>
      </c>
      <c r="E22" s="15">
        <f t="shared" si="1"/>
        <v>0.42315976682146034</v>
      </c>
      <c r="F22" s="15">
        <f t="shared" si="2"/>
        <v>-5.6038105912020172E-2</v>
      </c>
    </row>
    <row r="23" spans="1:6">
      <c r="A23" s="2" t="s">
        <v>17</v>
      </c>
      <c r="B23" s="3">
        <v>-1767</v>
      </c>
      <c r="C23" s="14">
        <f t="shared" si="0"/>
        <v>-4.2153527584676822E-3</v>
      </c>
      <c r="D23" s="3">
        <v>-1980</v>
      </c>
      <c r="E23" s="15">
        <f t="shared" si="1"/>
        <v>-4.3473965023219053E-3</v>
      </c>
      <c r="F23" s="15">
        <f t="shared" si="2"/>
        <v>-0.10757575757575757</v>
      </c>
    </row>
    <row r="24" spans="1:6">
      <c r="A24" s="2" t="s">
        <v>16</v>
      </c>
      <c r="B24" s="3">
        <v>180159</v>
      </c>
      <c r="C24" s="14">
        <f t="shared" si="0"/>
        <v>0.42978706146733398</v>
      </c>
      <c r="D24" s="3">
        <v>190746</v>
      </c>
      <c r="E24" s="15">
        <f t="shared" si="1"/>
        <v>0.41881237031913843</v>
      </c>
      <c r="F24" s="15">
        <f t="shared" si="2"/>
        <v>-5.5503129816614767E-2</v>
      </c>
    </row>
    <row r="25" spans="1:6">
      <c r="A25" s="2" t="s">
        <v>15</v>
      </c>
      <c r="B25" s="3">
        <v>0</v>
      </c>
      <c r="C25" s="14">
        <f t="shared" si="0"/>
        <v>0</v>
      </c>
      <c r="D25" s="3">
        <v>5000</v>
      </c>
      <c r="E25" s="15">
        <f t="shared" si="1"/>
        <v>1.0978273995762386E-2</v>
      </c>
      <c r="F25" s="15">
        <f t="shared" si="2"/>
        <v>-1</v>
      </c>
    </row>
    <row r="26" spans="1:6">
      <c r="A26" s="2" t="s">
        <v>14</v>
      </c>
      <c r="B26" s="3">
        <v>27108</v>
      </c>
      <c r="C26" s="14">
        <f t="shared" si="0"/>
        <v>6.4668807343826781E-2</v>
      </c>
      <c r="D26" s="3">
        <v>31056</v>
      </c>
      <c r="E26" s="15">
        <f t="shared" si="1"/>
        <v>6.8188255442479334E-2</v>
      </c>
      <c r="F26" s="15">
        <f t="shared" si="2"/>
        <v>-0.12712519319938176</v>
      </c>
    </row>
    <row r="27" spans="1:6">
      <c r="A27" s="2" t="s">
        <v>13</v>
      </c>
      <c r="B27" s="3">
        <v>26440</v>
      </c>
      <c r="C27" s="14">
        <f t="shared" si="0"/>
        <v>6.3075227466828254E-2</v>
      </c>
      <c r="D27" s="3">
        <v>27204</v>
      </c>
      <c r="E27" s="15">
        <f t="shared" si="1"/>
        <v>5.9730593156143992E-2</v>
      </c>
      <c r="F27" s="15">
        <f t="shared" si="2"/>
        <v>-2.8084105278635495E-2</v>
      </c>
    </row>
    <row r="28" spans="1:6">
      <c r="A28" s="2" t="s">
        <v>12</v>
      </c>
      <c r="B28" s="3">
        <v>4123</v>
      </c>
      <c r="C28" s="14">
        <f t="shared" si="0"/>
        <v>9.8358231030912582E-3</v>
      </c>
      <c r="D28" s="3">
        <v>4198</v>
      </c>
      <c r="E28" s="15">
        <f t="shared" si="1"/>
        <v>9.2173588468421001E-3</v>
      </c>
      <c r="F28" s="15">
        <f t="shared" si="2"/>
        <v>-1.7865650309671272E-2</v>
      </c>
    </row>
    <row r="29" spans="1:6">
      <c r="A29" s="2" t="s">
        <v>11</v>
      </c>
      <c r="B29" s="8">
        <v>0</v>
      </c>
      <c r="C29" s="14">
        <f t="shared" si="0"/>
        <v>0</v>
      </c>
      <c r="D29" s="8">
        <v>300</v>
      </c>
      <c r="E29" s="15">
        <f t="shared" si="1"/>
        <v>6.5869643974574314E-4</v>
      </c>
      <c r="F29" s="15">
        <f t="shared" si="2"/>
        <v>-1</v>
      </c>
    </row>
    <row r="30" spans="1:6">
      <c r="A30" s="2" t="s">
        <v>10</v>
      </c>
      <c r="B30" s="8">
        <v>253813</v>
      </c>
      <c r="C30" s="14">
        <f t="shared" si="0"/>
        <v>0.60549594209675028</v>
      </c>
      <c r="D30" s="8">
        <v>277182</v>
      </c>
      <c r="E30" s="15">
        <f t="shared" si="1"/>
        <v>0.60859598853868191</v>
      </c>
      <c r="F30" s="15">
        <f t="shared" si="2"/>
        <v>-8.4309226428844586E-2</v>
      </c>
    </row>
    <row r="31" spans="1:6">
      <c r="A31" s="2" t="s">
        <v>9</v>
      </c>
      <c r="B31" s="2" t="s">
        <v>8</v>
      </c>
      <c r="C31" s="14"/>
      <c r="D31" s="2" t="s">
        <v>8</v>
      </c>
      <c r="E31" s="15"/>
      <c r="F31" s="15"/>
    </row>
    <row r="32" spans="1:6">
      <c r="A32" s="4" t="s">
        <v>7</v>
      </c>
      <c r="C32" s="14"/>
      <c r="E32" s="15"/>
      <c r="F32" s="15"/>
    </row>
    <row r="33" spans="1:6" ht="28.8">
      <c r="A33" s="2" t="s">
        <v>6</v>
      </c>
      <c r="B33" s="3">
        <v>0</v>
      </c>
      <c r="C33" s="14">
        <f t="shared" si="0"/>
        <v>0</v>
      </c>
      <c r="D33" s="3">
        <v>0</v>
      </c>
      <c r="E33" s="15">
        <f t="shared" si="1"/>
        <v>0</v>
      </c>
      <c r="F33" s="15"/>
    </row>
    <row r="34" spans="1:6" ht="57.6">
      <c r="A34" s="2" t="s">
        <v>5</v>
      </c>
      <c r="B34" s="3">
        <v>8416</v>
      </c>
      <c r="C34" s="14">
        <f t="shared" si="0"/>
        <v>2.0077197971286934E-2</v>
      </c>
      <c r="D34" s="3">
        <v>8416</v>
      </c>
      <c r="E34" s="15">
        <f t="shared" si="1"/>
        <v>1.8478630789667248E-2</v>
      </c>
      <c r="F34" s="15">
        <f t="shared" si="2"/>
        <v>0</v>
      </c>
    </row>
    <row r="35" spans="1:6">
      <c r="A35" s="2" t="s">
        <v>4</v>
      </c>
      <c r="B35" s="3">
        <v>18694</v>
      </c>
      <c r="C35" s="14">
        <f t="shared" si="0"/>
        <v>4.4596380569776377E-2</v>
      </c>
      <c r="D35" s="3">
        <v>18155</v>
      </c>
      <c r="E35" s="15">
        <f t="shared" si="1"/>
        <v>3.9862112878613222E-2</v>
      </c>
      <c r="F35" s="15">
        <f t="shared" si="2"/>
        <v>2.9688790966675847E-2</v>
      </c>
    </row>
    <row r="36" spans="1:6" ht="28.8">
      <c r="A36" s="2" t="s">
        <v>3</v>
      </c>
      <c r="B36" s="3">
        <v>-6502</v>
      </c>
      <c r="C36" s="14">
        <f t="shared" si="0"/>
        <v>-1.5511162215934845E-2</v>
      </c>
      <c r="D36" s="3">
        <v>-4585</v>
      </c>
      <c r="E36" s="15">
        <f t="shared" si="1"/>
        <v>-1.0067077254114109E-2</v>
      </c>
      <c r="F36" s="15">
        <f t="shared" si="2"/>
        <v>0.41810250817884403</v>
      </c>
    </row>
    <row r="37" spans="1:6">
      <c r="A37" s="2" t="s">
        <v>2</v>
      </c>
      <c r="B37" s="8">
        <v>140033</v>
      </c>
      <c r="C37" s="14">
        <f t="shared" si="0"/>
        <v>0.33406253131098185</v>
      </c>
      <c r="D37" s="8">
        <v>151504</v>
      </c>
      <c r="E37" s="15">
        <f t="shared" si="1"/>
        <v>0.33265048469079689</v>
      </c>
      <c r="F37" s="15">
        <f t="shared" si="2"/>
        <v>-7.5714172563100646E-2</v>
      </c>
    </row>
    <row r="38" spans="1:6">
      <c r="A38" s="2" t="s">
        <v>1</v>
      </c>
      <c r="B38" s="8">
        <v>165369</v>
      </c>
      <c r="C38" s="14">
        <f t="shared" si="0"/>
        <v>0.39450405790324966</v>
      </c>
      <c r="D38" s="8">
        <v>178263</v>
      </c>
      <c r="E38" s="15">
        <f t="shared" si="1"/>
        <v>0.39140401146131804</v>
      </c>
      <c r="F38" s="15">
        <f t="shared" si="2"/>
        <v>-7.2331330674340721E-2</v>
      </c>
    </row>
    <row r="39" spans="1:6">
      <c r="A39" s="2" t="s">
        <v>0</v>
      </c>
      <c r="B39" s="10">
        <v>419182</v>
      </c>
      <c r="C39" s="14">
        <f t="shared" si="0"/>
        <v>1</v>
      </c>
      <c r="D39" s="10">
        <v>455445</v>
      </c>
      <c r="E39" s="15">
        <f t="shared" si="1"/>
        <v>1</v>
      </c>
      <c r="F39" s="15">
        <f t="shared" si="2"/>
        <v>-7.9621029981666286E-2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8352C-636D-4722-A9FC-5A83C46465F5}">
  <dimension ref="A1:B30"/>
  <sheetViews>
    <sheetView zoomScale="80" zoomScaleNormal="80" workbookViewId="0">
      <selection activeCell="I23" sqref="I23"/>
    </sheetView>
  </sheetViews>
  <sheetFormatPr defaultRowHeight="14.4"/>
  <cols>
    <col min="1" max="1" width="25.77734375" bestFit="1" customWidth="1"/>
    <col min="2" max="2" width="10.5546875" bestFit="1" customWidth="1"/>
  </cols>
  <sheetData>
    <row r="1" spans="1:2">
      <c r="A1" t="s">
        <v>68</v>
      </c>
      <c r="B1" t="s">
        <v>67</v>
      </c>
    </row>
    <row r="2" spans="1:2" s="11" customFormat="1">
      <c r="B2" s="17">
        <f>'CONSOLIDATED BALANCE SHEETS'!B9-'CONSOLIDATED BALANCE SHEETS'!B20</f>
        <v>50506</v>
      </c>
    </row>
    <row r="4" spans="1:2">
      <c r="A4" t="s">
        <v>69</v>
      </c>
      <c r="B4" t="s">
        <v>70</v>
      </c>
    </row>
    <row r="5" spans="1:2" s="11" customFormat="1">
      <c r="B5" s="19">
        <f>'CONSOLIDATED BALANCE SHEETS'!B9/'CONSOLIDATED BALANCE SHEETS'!B20</f>
        <v>4.1599824813864732</v>
      </c>
    </row>
    <row r="7" spans="1:2">
      <c r="A7" t="s">
        <v>71</v>
      </c>
      <c r="B7" t="s">
        <v>72</v>
      </c>
    </row>
    <row r="8" spans="1:2">
      <c r="A8" t="s">
        <v>83</v>
      </c>
      <c r="B8" s="15">
        <f>('CONSOLIDATED BALANCE SHEETS'!B3+'CONSOLIDATED BALANCE SHEETS'!B4)/'CONSOLIDATED BALANCE SHEETS'!B20</f>
        <v>0.48057310892823624</v>
      </c>
    </row>
    <row r="10" spans="1:2">
      <c r="A10" t="s">
        <v>73</v>
      </c>
      <c r="B10" t="s">
        <v>74</v>
      </c>
    </row>
    <row r="11" spans="1:2">
      <c r="A11" t="s">
        <v>98</v>
      </c>
      <c r="B11" s="19">
        <f>'CONSOLIDATED STATEMENTS OF OPER'!B5/'Solvency Ratios'!A12</f>
        <v>2.5540333569233042</v>
      </c>
    </row>
    <row r="12" spans="1:2" s="13" customFormat="1">
      <c r="A12" s="13">
        <f>('CONSOLIDATED BALANCE SHEETS'!D5+'CONSOLIDATED BALANCE SHEETS'!B5)/2</f>
        <v>47336.5</v>
      </c>
    </row>
    <row r="14" spans="1:2">
      <c r="A14" t="s">
        <v>76</v>
      </c>
      <c r="B14" t="s">
        <v>77</v>
      </c>
    </row>
    <row r="15" spans="1:2">
      <c r="A15" t="s">
        <v>100</v>
      </c>
      <c r="B15" s="19">
        <f>A30/A16</f>
        <v>12.687804727757282</v>
      </c>
    </row>
    <row r="16" spans="1:2" s="13" customFormat="1">
      <c r="A16" s="19">
        <f>'CONSOLIDATED STATEMENTS OF OPER'!B4/365</f>
        <v>355.6958904109589</v>
      </c>
    </row>
    <row r="18" spans="1:2">
      <c r="A18" s="11" t="s">
        <v>75</v>
      </c>
      <c r="B18" t="s">
        <v>78</v>
      </c>
    </row>
    <row r="19" spans="1:2">
      <c r="A19" t="s">
        <v>101</v>
      </c>
      <c r="B19" s="19">
        <f>A12/A20</f>
        <v>142.91121101084377</v>
      </c>
    </row>
    <row r="20" spans="1:2" s="13" customFormat="1">
      <c r="A20" s="13">
        <f>'CONSOLIDATED STATEMENTS OF OPER'!B5/365</f>
        <v>331.23013698630137</v>
      </c>
    </row>
    <row r="22" spans="1:2">
      <c r="A22" t="s">
        <v>79</v>
      </c>
      <c r="B22" t="s">
        <v>80</v>
      </c>
    </row>
    <row r="23" spans="1:2">
      <c r="B23" s="19">
        <f>'CONSOLIDATED BALANCE SHEETS'!B30/'CONSOLIDATED BALANCE SHEETS'!B38</f>
        <v>1.534828172148347</v>
      </c>
    </row>
    <row r="25" spans="1:2">
      <c r="A25" t="s">
        <v>81</v>
      </c>
      <c r="B25" t="s">
        <v>82</v>
      </c>
    </row>
    <row r="26" spans="1:2">
      <c r="B26" s="19">
        <f>('CONSOLIDATED STATEMENTS OF OPER'!B17+'CONSOLIDATED STATEMENTS OF OPER'!B10+'CONSOLIDATED STATEMENTS OF OPER'!B16)/'CONSOLIDATED STATEMENTS OF OPER'!B10</f>
        <v>-0.43632253202712884</v>
      </c>
    </row>
    <row r="28" spans="1:2">
      <c r="A28" t="s">
        <v>84</v>
      </c>
      <c r="B28" t="s">
        <v>85</v>
      </c>
    </row>
    <row r="29" spans="1:2">
      <c r="A29" t="s">
        <v>99</v>
      </c>
      <c r="B29" s="19">
        <f>'CONSOLIDATED STATEMENTS OF OPER'!B4/'Solvency Ratios'!A30</f>
        <v>28.767781963217374</v>
      </c>
    </row>
    <row r="30" spans="1:2">
      <c r="A30">
        <f>('CONSOLIDATED BALANCE SHEETS'!D4+'CONSOLIDATED BALANCE SHEETS'!B4)/2</f>
        <v>4513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BED27-251A-456B-AB3A-5AADD893293B}">
  <dimension ref="A1:B22"/>
  <sheetViews>
    <sheetView tabSelected="1" workbookViewId="0">
      <selection activeCell="A9" sqref="A9:XFD9"/>
    </sheetView>
  </sheetViews>
  <sheetFormatPr defaultRowHeight="14.4"/>
  <cols>
    <col min="1" max="1" width="41.109375" style="13" bestFit="1" customWidth="1"/>
    <col min="2" max="2" width="9.5546875" style="13" bestFit="1" customWidth="1"/>
    <col min="3" max="16384" width="8.88671875" style="13"/>
  </cols>
  <sheetData>
    <row r="1" spans="1:2">
      <c r="A1" s="13" t="s">
        <v>86</v>
      </c>
      <c r="B1" s="13" t="s">
        <v>87</v>
      </c>
    </row>
    <row r="2" spans="1:2">
      <c r="A2" s="13" t="s">
        <v>102</v>
      </c>
      <c r="B2" s="18">
        <f>'CONSOLIDATED STATEMENTS OF OPER'!B4/'Performance Ratios'!A3</f>
        <v>0.29687855508691136</v>
      </c>
    </row>
    <row r="3" spans="1:2">
      <c r="A3" s="13">
        <f>('CONSOLIDATED BALANCE SHEETS'!D14+'CONSOLIDATED BALANCE SHEETS'!B14)/2</f>
        <v>437313.5</v>
      </c>
    </row>
    <row r="4" spans="1:2" s="16" customFormat="1"/>
    <row r="5" spans="1:2">
      <c r="A5" s="13" t="s">
        <v>88</v>
      </c>
      <c r="B5" s="13" t="s">
        <v>89</v>
      </c>
    </row>
    <row r="6" spans="1:2" s="16" customFormat="1"/>
    <row r="7" spans="1:2">
      <c r="A7" s="13" t="s">
        <v>103</v>
      </c>
      <c r="B7" s="22">
        <f>('CONSOLIDATED STATEMENTS OF OPER'!B17+'Performance Ratios'!A8)/'CONSOLIDATED STATEMENTS OF OPER'!B4</f>
        <v>-2.6636190681588855E-2</v>
      </c>
    </row>
    <row r="8" spans="1:2">
      <c r="A8" s="20">
        <f>'CONSOLIDATED STATEMENTS OF OPER'!B10*(1-0.35)</f>
        <v>6037.85</v>
      </c>
    </row>
    <row r="9" spans="1:2" s="16" customFormat="1">
      <c r="A9" s="20"/>
    </row>
    <row r="10" spans="1:2">
      <c r="A10" s="13" t="s">
        <v>90</v>
      </c>
      <c r="B10" s="13" t="s">
        <v>91</v>
      </c>
    </row>
    <row r="11" spans="1:2">
      <c r="B11" s="21">
        <f>('CONSOLIDATED STATEMENTS OF OPER'!B17+'Performance Ratios'!A8)/'Performance Ratios'!A3</f>
        <v>-7.907713802569551E-3</v>
      </c>
    </row>
    <row r="13" spans="1:2">
      <c r="A13" s="13" t="s">
        <v>92</v>
      </c>
      <c r="B13" s="13" t="s">
        <v>93</v>
      </c>
    </row>
    <row r="14" spans="1:2">
      <c r="A14" s="13" t="s">
        <v>104</v>
      </c>
      <c r="B14" s="21">
        <f>'CONSOLIDATED STATEMENTS OF OPER'!B17/'Performance Ratios'!A15</f>
        <v>-5.5268426689016159E-2</v>
      </c>
    </row>
    <row r="15" spans="1:2">
      <c r="A15" s="13">
        <f>('CONSOLIDATED BALANCE SHEETS'!D38+'CONSOLIDATED BALANCE SHEETS'!B38)/2</f>
        <v>171816</v>
      </c>
    </row>
    <row r="17" spans="1:2">
      <c r="A17" s="13" t="s">
        <v>94</v>
      </c>
      <c r="B17" s="13" t="s">
        <v>95</v>
      </c>
    </row>
    <row r="18" spans="1:2">
      <c r="A18" s="13" t="s">
        <v>105</v>
      </c>
      <c r="B18" s="15">
        <f>'CONSOLIDATED STATEMENTS OF OPER'!B10/'Performance Ratios'!A19</f>
        <v>3.4987146771626849E-2</v>
      </c>
    </row>
    <row r="19" spans="1:2">
      <c r="A19" s="13">
        <f>('CONSOLIDATED BALANCE SHEETS'!D30+'CONSOLIDATED BALANCE SHEETS'!B30)/2</f>
        <v>265497.5</v>
      </c>
    </row>
    <row r="20" spans="1:2" s="16" customFormat="1"/>
    <row r="21" spans="1:2">
      <c r="A21" s="13" t="s">
        <v>96</v>
      </c>
      <c r="B21" s="13" t="s">
        <v>97</v>
      </c>
    </row>
    <row r="22" spans="1:2">
      <c r="B22" s="15">
        <f>'CONSOLIDATED STATEMENTS OF OPER'!B6/'CONSOLIDATED STATEMENTS OF OPER'!B4</f>
        <v>6.8782783507536832E-2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workbookViewId="0">
      <selection sqref="A1:A2"/>
    </sheetView>
  </sheetViews>
  <sheetFormatPr defaultRowHeight="14.4"/>
  <cols>
    <col min="1" max="1" width="32" customWidth="1"/>
    <col min="2" max="2" width="80" customWidth="1"/>
  </cols>
  <sheetData>
    <row r="1" spans="1:2">
      <c r="A1" s="23" t="s">
        <v>35</v>
      </c>
      <c r="B1" s="5" t="s">
        <v>57</v>
      </c>
    </row>
    <row r="2" spans="1:2">
      <c r="A2" s="24"/>
      <c r="B2" s="5" t="s">
        <v>40</v>
      </c>
    </row>
    <row r="3" spans="1:2">
      <c r="A3" s="4" t="s">
        <v>60</v>
      </c>
    </row>
    <row r="4" spans="1:2" ht="374.4">
      <c r="A4" s="2" t="s">
        <v>35</v>
      </c>
      <c r="B4" s="2" t="s">
        <v>59</v>
      </c>
    </row>
  </sheetData>
  <mergeCells count="1">
    <mergeCell ref="A1:A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CONSOLIDATED STATEMENTS OF OPER</vt:lpstr>
      <vt:lpstr>CONSOLIDATED BALANCE SHEETS</vt:lpstr>
      <vt:lpstr>Solvency Ratios</vt:lpstr>
      <vt:lpstr>Performance Ratios</vt:lpstr>
      <vt:lpstr>Inventories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2018-07-31T19:33:40Z</dcterms:created>
  <dcterms:modified xsi:type="dcterms:W3CDTF">2018-08-29T01:37:07Z</dcterms:modified>
</cp:coreProperties>
</file>